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media/image18.jpeg" ContentType="image/jpeg"/>
  <Override PartName="/xl/media/image19.jpeg" ContentType="image/jpeg"/>
  <Override PartName="/xl/media/image20.jpeg" ContentType="image/jpeg"/>
  <Override PartName="/xl/media/image21.jpeg" ContentType="image/jpeg"/>
  <Override PartName="/xl/media/image22.jpeg" ContentType="image/jpeg"/>
  <Override PartName="/xl/media/image23.jpeg" ContentType="image/jpeg"/>
  <Override PartName="/xl/media/image24.jpeg" ContentType="image/jpeg"/>
  <Override PartName="/xl/media/image17.jpeg" ContentType="image/jpeg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4.xml" ContentType="application/vnd.openxmlformats-officedocument.spreadsheetml.worksheet+xml"/>
  <Override PartName="/xl/worksheets/sheet8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_rels/sheet9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charts/chart51.xml" ContentType="application/vnd.openxmlformats-officedocument.drawingml.chart+xml"/>
  <Override PartName="/xl/charts/chart55.xml" ContentType="application/vnd.openxmlformats-officedocument.drawingml.chart+xml"/>
  <Override PartName="/xl/charts/chart49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47.xml" ContentType="application/vnd.openxmlformats-officedocument.drawingml.chart+xml"/>
  <Override PartName="/xl/charts/chart50.xml" ContentType="application/vnd.openxmlformats-officedocument.drawingml.chart+xml"/>
  <Override PartName="/xl/charts/chart54.xml" ContentType="application/vnd.openxmlformats-officedocument.drawingml.chart+xml"/>
  <Override PartName="/xl/charts/chart48.xml" ContentType="application/vnd.openxmlformats-officedocument.drawingml.chart+xml"/>
  <Override PartName="/xl/drawings/drawing1.xml" ContentType="application/vnd.openxmlformats-officedocument.drawing+xml"/>
  <Override PartName="/xl/drawings/drawing5.xml" ContentType="application/vnd.openxmlformats-officedocument.drawing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drawing2.xml" ContentType="application/vnd.openxmlformats-officedocument.drawing+xml"/>
  <Override PartName="/xl/drawings/drawing6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3" firstSheet="0" showHorizontalScroll="true" showSheetTabs="true" showVerticalScroll="true" tabRatio="626" windowHeight="8192" windowWidth="16384" xWindow="0" yWindow="0"/>
  </bookViews>
  <sheets>
    <sheet name="årsplan" sheetId="1" state="visible" r:id="rId2"/>
    <sheet name="Årsoplæg" sheetId="2" state="visible" r:id="rId3"/>
    <sheet name="1 uge" sheetId="3" state="visible" r:id="rId4"/>
    <sheet name="Ugeplan" sheetId="4" state="visible" r:id="rId5"/>
    <sheet name="2 uger" sheetId="5" state="visible" r:id="rId6"/>
    <sheet name="3 uger" sheetId="6" state="visible" r:id="rId7"/>
    <sheet name="Dataark" sheetId="7" state="visible" r:id="rId8"/>
    <sheet name="Rapport" sheetId="8" state="visible" r:id="rId9"/>
    <sheet name="Test" sheetId="9" state="visible" r:id="rId10"/>
    <sheet name="Ark1" sheetId="10" state="visible" r:id="rId11"/>
  </sheets>
  <definedNames>
    <definedName function="false" hidden="false" localSheetId="2" name="_xlnm.Print_Area" vbProcedure="false">'1 uge'!$A$1:$O$54</definedName>
    <definedName function="false" hidden="false" localSheetId="4" name="_xlnm.Print_Area" vbProcedure="false">'2 uger'!$A$1:$O$54</definedName>
    <definedName function="false" hidden="false" localSheetId="5" name="_xlnm.Print_Area" vbProcedure="false">'3 uger'!$A$1:$O$54</definedName>
    <definedName function="false" hidden="false" localSheetId="0" name="_xlnm.Print_Area" vbProcedure="false">årsplan!$A$1:$BE$97</definedName>
    <definedName function="false" hidden="false" name="AT_tider" vbProcedure="false">Ark1!$B$181:$C$251</definedName>
    <definedName function="false" hidden="false" name="FS_tider" vbProcedure="false">Ark1!$B$358:$C$388</definedName>
    <definedName function="false" hidden="false" name="IG_tider" vbProcedure="false">Ark1!$B$4:$C$75</definedName>
    <definedName function="false" hidden="false" name="Intervaller" vbProcedure="false">Ark1!$A$4:$E$486</definedName>
    <definedName function="false" hidden="false" name="Max_tider" vbProcedure="false">Ark1!$B$253:$C$354</definedName>
    <definedName function="false" hidden="false" name="Power_tider" vbProcedure="false">Ark1!$B$390:$C$476</definedName>
    <definedName function="false" hidden="false" name="SubAT_tider" vbProcedure="false">Ark1!$B$78:$C$178</definedName>
    <definedName function="false" hidden="false" localSheetId="0" name="_xlnm.Print_Area" vbProcedure="false">årsplan!$A$1:$BE$97</definedName>
    <definedName function="false" hidden="false" localSheetId="0" name="_xlnm.Print_Area_0" vbProcedure="false">årsplan!$A$1:$BE$97</definedName>
    <definedName function="false" hidden="false" localSheetId="2" name="_xlnm.Print_Area" vbProcedure="false">'1 uge'!$A$1:$O$54</definedName>
    <definedName function="false" hidden="false" localSheetId="2" name="_xlnm.Print_Area_0" vbProcedure="false">'1 uge'!$A$1:$O$54</definedName>
    <definedName function="false" hidden="false" localSheetId="2" name="_xlnm._FilterDatabase" vbProcedure="false">'1 uge'!$C$59:$C$106</definedName>
    <definedName function="false" hidden="false" localSheetId="4" name="_xlnm.Print_Area" vbProcedure="false">'2 uger'!$A$1:$O$54</definedName>
    <definedName function="false" hidden="false" localSheetId="4" name="_xlnm.Print_Area_0" vbProcedure="false">'2 uger'!$A$1:$O$54</definedName>
    <definedName function="false" hidden="false" localSheetId="5" name="_xlnm.Print_Area" vbProcedure="false">'3 uger'!$A$1:$O$54</definedName>
    <definedName function="false" hidden="false" localSheetId="5" name="_xlnm.Print_Area_0" vbProcedure="false">'3 uger'!$A$1:$O$54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<sst xmlns="http://schemas.openxmlformats.org/spreadsheetml/2006/main" count="2221" uniqueCount="880">
  <si>
    <t>Udøver:</t>
  </si>
  <si>
    <t>År</t>
  </si>
  <si>
    <t>Linie</t>
  </si>
  <si>
    <t>&lt;StartDato</t>
  </si>
  <si>
    <t>Enhed</t>
  </si>
  <si>
    <t>Plan</t>
  </si>
  <si>
    <t>NEED</t>
  </si>
  <si>
    <t>UgeNr</t>
  </si>
  <si>
    <t>DatoMan</t>
  </si>
  <si>
    <t>Dato</t>
  </si>
  <si>
    <t>DatoSøn</t>
  </si>
  <si>
    <t>Måned</t>
  </si>
  <si>
    <t>Samlet træningstid</t>
  </si>
  <si>
    <t>Max tid</t>
  </si>
  <si>
    <t>nice</t>
  </si>
  <si>
    <t>AT tid</t>
  </si>
  <si>
    <t>Sub-AT  tid</t>
  </si>
  <si>
    <t>Intensiv grundtræning</t>
  </si>
  <si>
    <t>Grundtræning</t>
  </si>
  <si>
    <t>Restitution</t>
  </si>
  <si>
    <t>Power tid</t>
  </si>
  <si>
    <t>Styrke tid</t>
  </si>
  <si>
    <t>vægttræning antal dage</t>
  </si>
  <si>
    <t>Intensitetsfaktor</t>
  </si>
  <si>
    <t>Belastningsfaktor</t>
  </si>
  <si>
    <t>CTL</t>
  </si>
  <si>
    <t>ATL</t>
  </si>
  <si>
    <t>Aktivitet</t>
  </si>
  <si>
    <t>Træningsfokus</t>
  </si>
  <si>
    <t>Forventet formtop</t>
  </si>
  <si>
    <t>Test</t>
  </si>
  <si>
    <t>Udarbejdet af</t>
  </si>
  <si>
    <t>Navn(e):</t>
  </si>
  <si>
    <t>AimHigh/</t>
  </si>
  <si>
    <t>guide:</t>
  </si>
  <si>
    <t>Maksimal træningsmængde</t>
  </si>
  <si>
    <t>Indtast max træningstid i feltet H3. Find i nedenstående opbygningsmodeller, den som du vil anvende og kopier linierne "træningstid på cykel og styrketræning" fra og med kolonne B.</t>
  </si>
  <si>
    <t>marker feltet B18. Højreklik og indsæt speciel. Indsæt værdier.</t>
  </si>
  <si>
    <t>Du kan nu skrive data for træningsindhold, formtop mm i øverste skema. Data fra øverste skema overføres til fanebladet årsplan</t>
  </si>
  <si>
    <t>AimHigh model under DCU normer (senior (herrer og damer)  25 t, junior (herrer/damer) 20 t, Ungdom (herrer/damer) 16 t)</t>
  </si>
  <si>
    <t>% af udgangsuge</t>
  </si>
  <si>
    <t>træningsredukrion</t>
  </si>
  <si>
    <t>Navn:</t>
  </si>
  <si>
    <t>År:</t>
  </si>
  <si>
    <t>linie:</t>
  </si>
  <si>
    <t>Okt</t>
  </si>
  <si>
    <t>Nov</t>
  </si>
  <si>
    <t>Dec</t>
  </si>
  <si>
    <t>Jan</t>
  </si>
  <si>
    <t>Feb</t>
  </si>
  <si>
    <t>Mar</t>
  </si>
  <si>
    <t>Apr</t>
  </si>
  <si>
    <t>Maj</t>
  </si>
  <si>
    <t>Jun</t>
  </si>
  <si>
    <t>Jul</t>
  </si>
  <si>
    <t>Aug</t>
  </si>
  <si>
    <t>Sep</t>
  </si>
  <si>
    <t>Årsbasis</t>
  </si>
  <si>
    <t>træningstid</t>
  </si>
  <si>
    <t>styrketræning</t>
  </si>
  <si>
    <t>samlet træning</t>
  </si>
  <si>
    <t>træning pr. 4 uger</t>
  </si>
  <si>
    <t>træning pr. md</t>
  </si>
  <si>
    <t>Aktiviteter</t>
  </si>
  <si>
    <t>Formtop</t>
  </si>
  <si>
    <t>max</t>
  </si>
  <si>
    <t>AT</t>
  </si>
  <si>
    <t>sub-AT</t>
  </si>
  <si>
    <t>int. grundtræning</t>
  </si>
  <si>
    <t>grundtræning</t>
  </si>
  <si>
    <t>restitution</t>
  </si>
  <si>
    <t>power</t>
  </si>
  <si>
    <t>funk. styrke</t>
  </si>
  <si>
    <t>Andet</t>
  </si>
  <si>
    <t>AimHigh model under DCU normer (senior (herrer og damer)  27 t, junior (herrer/damer) 22 t, Ungdom (herrer/damer) 17 t)</t>
  </si>
  <si>
    <t>måned</t>
  </si>
  <si>
    <t>Uge</t>
  </si>
  <si>
    <t>træningstid cykel</t>
  </si>
  <si>
    <t>styrke</t>
  </si>
  <si>
    <t>10+4 dage. Maksimal træningsmængde 14-17 timer</t>
  </si>
  <si>
    <t>10+4 dage. Maksimal træningsmængde 10-13 timer</t>
  </si>
  <si>
    <t>16+5 dage. Maksimal træningsmængde 7-11 timer</t>
  </si>
  <si>
    <t>Træningsform</t>
  </si>
  <si>
    <t>Træn-</t>
  </si>
  <si>
    <t>Max</t>
  </si>
  <si>
    <t>Sub-AT</t>
  </si>
  <si>
    <t>Intensiv</t>
  </si>
  <si>
    <t>Grund-</t>
  </si>
  <si>
    <t>Power</t>
  </si>
  <si>
    <t>Funktionel</t>
  </si>
  <si>
    <t>ingstid</t>
  </si>
  <si>
    <t>grundtræn.</t>
  </si>
  <si>
    <t>træning</t>
  </si>
  <si>
    <t>styrketræn.</t>
  </si>
  <si>
    <t>uge</t>
  </si>
  <si>
    <t>Intervalforklaring</t>
  </si>
  <si>
    <t>(empty)</t>
  </si>
  <si>
    <t>Intervalforklaring:</t>
  </si>
  <si>
    <t>Zoner (puls / effekt)</t>
  </si>
  <si>
    <t>max:</t>
  </si>
  <si>
    <t>AT:</t>
  </si>
  <si>
    <t>max-zone:</t>
  </si>
  <si>
    <t>AT-zone:</t>
  </si>
  <si>
    <t>sub-AT-zone:</t>
  </si>
  <si>
    <t>int. grund-zone:</t>
  </si>
  <si>
    <t>grundtræning:</t>
  </si>
  <si>
    <t>restitution:</t>
  </si>
  <si>
    <t>Udarbejdet af:</t>
  </si>
  <si>
    <t>LIST OVER INTERVALLER SOM ER BRUGT I DENNE PERIODE</t>
  </si>
  <si>
    <t>Zone</t>
  </si>
  <si>
    <t>Navn</t>
  </si>
  <si>
    <t>Kombineret</t>
  </si>
  <si>
    <t>IG</t>
  </si>
  <si>
    <t>FS</t>
  </si>
  <si>
    <t>Mads Dellgren</t>
  </si>
  <si>
    <t>Linje</t>
  </si>
  <si>
    <t>klasse:</t>
  </si>
  <si>
    <t>udgangsfaktor</t>
  </si>
  <si>
    <t>(cykling; 1, løb; 2)</t>
  </si>
  <si>
    <t>Andet:</t>
  </si>
  <si>
    <t>Standard</t>
  </si>
  <si>
    <t>uge XX</t>
  </si>
  <si>
    <t>x-xxx</t>
  </si>
  <si>
    <t>kommentar</t>
  </si>
  <si>
    <t>faktor</t>
  </si>
  <si>
    <t>Intensiv
grund</t>
  </si>
  <si>
    <t>grund</t>
  </si>
  <si>
    <t>restitu</t>
  </si>
  <si>
    <t>vægt
træning</t>
  </si>
  <si>
    <t>IM</t>
  </si>
  <si>
    <t>IF</t>
  </si>
  <si>
    <t>BF</t>
  </si>
  <si>
    <t>2d-TL</t>
  </si>
  <si>
    <t>3d-TL</t>
  </si>
  <si>
    <t>uge 41</t>
  </si>
  <si>
    <t>Sum</t>
  </si>
  <si>
    <t>uge 42</t>
  </si>
  <si>
    <t>uge 43</t>
  </si>
  <si>
    <t>uge 44</t>
  </si>
  <si>
    <t>uge 45</t>
  </si>
  <si>
    <t>uge 46</t>
  </si>
  <si>
    <t>uge 47</t>
  </si>
  <si>
    <t>uge 48</t>
  </si>
  <si>
    <t>uge 49</t>
  </si>
  <si>
    <t>uge 50</t>
  </si>
  <si>
    <t>uge 51</t>
  </si>
  <si>
    <t>uge 52</t>
  </si>
  <si>
    <t>uge 1</t>
  </si>
  <si>
    <t>uge 2</t>
  </si>
  <si>
    <t>Fri: denne uge vil fokus være på at komme i gang. Volumen vil være højere i Januar end normalt</t>
  </si>
  <si>
    <t>Landevej/Hometrainer</t>
  </si>
  <si>
    <t>1x(10-3-2)m</t>
  </si>
  <si>
    <t>x</t>
  </si>
  <si>
    <t>Ikke for nemt, heller ikke for hårdt.</t>
  </si>
  <si>
    <t>Landevej/Hometrainer/MTB</t>
  </si>
  <si>
    <t>1x8(10+50)s</t>
  </si>
  <si>
    <t>2x10m</t>
  </si>
  <si>
    <t>Start med Power</t>
  </si>
  <si>
    <t>Fri</t>
  </si>
  <si>
    <t>1x12m</t>
  </si>
  <si>
    <t>1x15m</t>
  </si>
  <si>
    <t>Start med Sub-AT</t>
  </si>
  <si>
    <t>Kør en længere tur. Du kan blande MTB og Landevej.</t>
  </si>
  <si>
    <t>uge 3</t>
  </si>
  <si>
    <t>fri</t>
  </si>
  <si>
    <t>2x(10-8-2)m</t>
  </si>
  <si>
    <t>ca. 8-10m pause imellem intervallerne.</t>
  </si>
  <si>
    <t>8xantrit</t>
  </si>
  <si>
    <t>Kør en lang tur.</t>
  </si>
  <si>
    <t>2x(10-3-2)m</t>
  </si>
  <si>
    <t>3 timer hvis du har tid. Prøv at få mindst 2 timer i dag.</t>
  </si>
  <si>
    <t>uge 4</t>
  </si>
  <si>
    <t>Hviledag: 60m meget let eller helt fri</t>
  </si>
  <si>
    <t>1x(10-8-2)m</t>
  </si>
  <si>
    <t>2x20m</t>
  </si>
  <si>
    <t>Intervallerne køres med kontrol / fokuser på at slappe af under intervallet.</t>
  </si>
  <si>
    <t>1x10m</t>
  </si>
  <si>
    <t>2x12m</t>
  </si>
  <si>
    <t>Start med AT</t>
  </si>
  <si>
    <t>1x4m</t>
  </si>
  <si>
    <t>Lang tur med pulsen i den høje ende af grundt.</t>
  </si>
  <si>
    <t>uge 5</t>
  </si>
  <si>
    <t>Sub-AT først</t>
  </si>
  <si>
    <t>2x25m</t>
  </si>
  <si>
    <t>4x5m</t>
  </si>
  <si>
    <t>1x20m</t>
  </si>
  <si>
    <t>slut turen af med int. Grundt.</t>
  </si>
  <si>
    <t>(de næste 4 dage bliver nemme).</t>
  </si>
  <si>
    <t>uge 6</t>
  </si>
  <si>
    <t>Hviledag</t>
  </si>
  <si>
    <t>let rul foran fjernsynet</t>
  </si>
  <si>
    <t>let rul foran fjernsynet eller fri</t>
  </si>
  <si>
    <t>Landevej</t>
  </si>
  <si>
    <t>2x4m</t>
  </si>
  <si>
    <t>Få gang i benene igen.</t>
  </si>
  <si>
    <t>TEST</t>
  </si>
  <si>
    <t>sub-AT som opvarmning.</t>
  </si>
  <si>
    <t>RACE</t>
  </si>
  <si>
    <t>Husk en god opvarmning (30-60 min) rul gerne lidt efter også, men ikke hvis du fryser.</t>
  </si>
  <si>
    <t>uge 7</t>
  </si>
  <si>
    <t>fri (mængden for denne uge er inkl. Transport)</t>
  </si>
  <si>
    <t>3x12m</t>
  </si>
  <si>
    <t>2x15m</t>
  </si>
  <si>
    <t>Sub-AT først. Bonus interval: int. Grundt. (hvis du har overskud)</t>
  </si>
  <si>
    <t>2x30m</t>
  </si>
  <si>
    <t>mængden kan reduceres.</t>
  </si>
  <si>
    <t>Tune-up</t>
  </si>
  <si>
    <t>5xantrit</t>
  </si>
  <si>
    <t>start med AT - drop antrit hvis du kører på ruller.</t>
  </si>
  <si>
    <t>uge 8</t>
  </si>
  <si>
    <t>Let tur på landevej eller hometrainer.</t>
  </si>
  <si>
    <t>På landevej eller foran fjernsynet på hometrainer.</t>
  </si>
  <si>
    <t>2x3m</t>
  </si>
  <si>
    <t>Max intervallerne køres i enden af AT intervallet. Dvs. 2 intervaller af i alt 15minutter.</t>
  </si>
  <si>
    <t>Landevej/MTB/ WEBIKE?</t>
  </si>
  <si>
    <t>4x4m</t>
  </si>
  <si>
    <t>1x8(10+170)s</t>
  </si>
  <si>
    <t>start med power. Derefter 15m pause inden Max intervaller.</t>
  </si>
  <si>
    <t>Landevej/MTB/ Varde?</t>
  </si>
  <si>
    <t>uge 9</t>
  </si>
  <si>
    <t>Fri: mængden er inkl 2x30m transport pr dag.</t>
  </si>
  <si>
    <t>Landevej/MTB</t>
  </si>
  <si>
    <t>2x10(40+20)s</t>
  </si>
  <si>
    <t>3x15m</t>
  </si>
  <si>
    <t>1x25m</t>
  </si>
  <si>
    <t>Start med power</t>
  </si>
  <si>
    <t>uge 10</t>
  </si>
  <si>
    <t>Transport</t>
  </si>
  <si>
    <t>Fri: overvej at tage bilen.</t>
  </si>
  <si>
    <t>Kør intervallerne på vej til skole og send mig en mail.</t>
  </si>
  <si>
    <t>Forudsat du har det godt</t>
  </si>
  <si>
    <t>Lang tur.</t>
  </si>
  <si>
    <t>uge 11</t>
  </si>
  <si>
    <t>Fri: overvej at tage bilen</t>
  </si>
  <si>
    <t>Hvis du kan, så kør intervallerne på vej til skole, og kør den ekstra mængde på vej hjem. (alle hverdage)</t>
  </si>
  <si>
    <t>Intervallerne kan godt køres på vej hjem eftersom du har fri i morgen.</t>
  </si>
  <si>
    <t>Kør max i slutningen af hvert int. Grundt. Interval</t>
  </si>
  <si>
    <t>Hvis benene er gode kan du køre lidt ekstra.</t>
  </si>
  <si>
    <t>uge 12</t>
  </si>
  <si>
    <t>uge 13</t>
  </si>
  <si>
    <t>uge 14</t>
  </si>
  <si>
    <t>uge 15</t>
  </si>
  <si>
    <t>uge 16</t>
  </si>
  <si>
    <t>uge 17</t>
  </si>
  <si>
    <t>uge 18</t>
  </si>
  <si>
    <t>uge 19</t>
  </si>
  <si>
    <t>uge 20</t>
  </si>
  <si>
    <t>uge 21</t>
  </si>
  <si>
    <t>uge 22</t>
  </si>
  <si>
    <t>uge 23</t>
  </si>
  <si>
    <t>uge 24</t>
  </si>
  <si>
    <t>uge 25</t>
  </si>
  <si>
    <t>uge 26</t>
  </si>
  <si>
    <t>uge 27</t>
  </si>
  <si>
    <t>uge 28</t>
  </si>
  <si>
    <t>uge 29</t>
  </si>
  <si>
    <t>uge 30</t>
  </si>
  <si>
    <t>uge 31</t>
  </si>
  <si>
    <t>uge 32</t>
  </si>
  <si>
    <t>uge 33</t>
  </si>
  <si>
    <t>uge 34</t>
  </si>
  <si>
    <t>uge 35</t>
  </si>
  <si>
    <t>uge 36</t>
  </si>
  <si>
    <t>uge 37</t>
  </si>
  <si>
    <t>uge 38</t>
  </si>
  <si>
    <t>uge 39</t>
  </si>
  <si>
    <t>uge 40</t>
  </si>
  <si>
    <t>AT: 2x4m køres som 2 intervaller á 4 min. Kadance 85-100, puls i AT-zone</t>
  </si>
  <si>
    <t>Funktionel styrke: 2x12 min køres som to intervaller á 12 minutter. Kadance 60, og puls 10-20 slag under AT</t>
  </si>
  <si>
    <t>Int. grund.: 1x15m køres som ét interval á 15 min. Kadance 80-100, puls 10-20 slag under AT</t>
  </si>
  <si>
    <t>Int. grund.: 1x20m køres som ét interval á 20 min. Kadance 80-100, puls 10-20 slag under AT</t>
  </si>
  <si>
    <t>Int. grund.: 2x15m køres som 2 intervaller á 15 min. Kadance 80-100, puls 10-20 slag under AT</t>
  </si>
  <si>
    <t>max: 2x4m, køres som 2 intervaller á 4 min. Kadance 90-100. Køres med samme belastning i hele intervallet</t>
  </si>
  <si>
    <t>Power: 1x8(10+170)s køres som 1 intervalserie af 8 gentagelser af 10 sekunder og 170 sek. pause. Fra kadance ca 50, med tung belastning, trædes med fuld kraft i 10 sek. Intervallet køres siddende</t>
  </si>
  <si>
    <t>Sub-AT: 2x15m køres som 2 intervaller á 15 min. Kadance 85-100, puls 5-10 slag under AT</t>
  </si>
  <si>
    <t>Dataark</t>
  </si>
  <si>
    <t>Adresse:</t>
  </si>
  <si>
    <t>Email:</t>
  </si>
  <si>
    <t>Telefonnr:</t>
  </si>
  <si>
    <t>Baggrund</t>
  </si>
  <si>
    <t>vægt, højde, alder:</t>
  </si>
  <si>
    <t>arbejde:</t>
  </si>
  <si>
    <t>privat forhold:</t>
  </si>
  <si>
    <t>trænet siden:</t>
  </si>
  <si>
    <t>Ambition/mål</t>
  </si>
  <si>
    <t>Drømmemål</t>
  </si>
  <si>
    <t>Resultatmål</t>
  </si>
  <si>
    <t>Præstationsmål</t>
  </si>
  <si>
    <t>Procesmål</t>
  </si>
  <si>
    <t>Målsætning</t>
  </si>
  <si>
    <t>0-3 måneder</t>
  </si>
  <si>
    <t>3-6 måneder</t>
  </si>
  <si>
    <t>6 mdr - 1 år</t>
  </si>
  <si>
    <t>1-2 år</t>
  </si>
  <si>
    <t>2-3 år</t>
  </si>
  <si>
    <t>3-4 år</t>
  </si>
  <si>
    <t>??</t>
  </si>
  <si>
    <t>Målsætning skrevet:</t>
  </si>
  <si>
    <t>År/md</t>
  </si>
  <si>
    <t>Målsætning ændret:</t>
  </si>
  <si>
    <t>Resultat</t>
  </si>
  <si>
    <t>Præstation</t>
  </si>
  <si>
    <t>Proces</t>
  </si>
  <si>
    <t>Arbejdsområder</t>
  </si>
  <si>
    <t>Fysiske</t>
  </si>
  <si>
    <t>Mentale</t>
  </si>
  <si>
    <t>Tekniske</t>
  </si>
  <si>
    <t>Taktiske</t>
  </si>
  <si>
    <t>Delmål</t>
  </si>
  <si>
    <t>Nuværende træning</t>
  </si>
  <si>
    <t>aktiviteter:</t>
  </si>
  <si>
    <t>Ugeplan</t>
  </si>
  <si>
    <t>mandag</t>
  </si>
  <si>
    <t>tirsdag</t>
  </si>
  <si>
    <t>onsdag</t>
  </si>
  <si>
    <t>torsdag</t>
  </si>
  <si>
    <t>fredag</t>
  </si>
  <si>
    <t>lørdag</t>
  </si>
  <si>
    <t>søndag</t>
  </si>
  <si>
    <t>Mulig træning</t>
  </si>
  <si>
    <t>muligheder:</t>
  </si>
  <si>
    <t>Særligt arbejdsområde</t>
  </si>
  <si>
    <t>Samarbejdsniveau:</t>
  </si>
  <si>
    <t>Rapport/arbejdsområde</t>
  </si>
  <si>
    <t>ændring</t>
  </si>
  <si>
    <t>Wingate</t>
  </si>
  <si>
    <t>Max effekt (watt)</t>
  </si>
  <si>
    <t>Relativ effekt (watt/kg)</t>
  </si>
  <si>
    <t>Time to peak (sek)</t>
  </si>
  <si>
    <t>Sub-max</t>
  </si>
  <si>
    <t>Puls (bpm)</t>
  </si>
  <si>
    <t>Effekt (watt)</t>
  </si>
  <si>
    <r>
      <t xml:space="preserve">Iltoptag (mlO</t>
    </r>
    <r>
      <rPr>
        <rFont val="Arial"/>
        <charset val="1"/>
        <family val="2"/>
        <sz val="8"/>
        <vertAlign val="superscript"/>
      </rPr>
      <t xml:space="preserve">2</t>
    </r>
    <r>
      <rPr>
        <rFont val="Arial"/>
        <charset val="1"/>
        <family val="2"/>
        <sz val="8"/>
      </rPr>
      <t xml:space="preserve">/min)</t>
    </r>
  </si>
  <si>
    <t>Nyttevirkning (%)</t>
  </si>
  <si>
    <t>Max test</t>
  </si>
  <si>
    <t>Max aerob effekt (watt)</t>
  </si>
  <si>
    <t>Kondital (mlO2/min/kg)</t>
  </si>
  <si>
    <t>Arbejds-zoner</t>
  </si>
  <si>
    <t>puls</t>
  </si>
  <si>
    <t>watt</t>
  </si>
  <si>
    <t>Interval</t>
  </si>
  <si>
    <t>tid</t>
  </si>
  <si>
    <t>Intervalbeskrivelse</t>
  </si>
  <si>
    <t>Int. grundtrænin.</t>
  </si>
  <si>
    <t>1x(3-2-1)m</t>
  </si>
  <si>
    <t>Int. grund: 1x(3-2-1)m køres som 1 interval á i alt 6 min. (3 minutter 20 pulsslag under AT, 2 min 15 slag under og 1 min. 10 slag under AT.</t>
  </si>
  <si>
    <t>1x(5-3-2)m</t>
  </si>
  <si>
    <t>Int. grund.: 1x(5-3-2)m køres som 1 interval á i alt 10 min. (5 minutter 20 pulsslag under AT, 3 min 15 slag under og 2 min. 10 slag under AT.</t>
  </si>
  <si>
    <t>Int. grund.: 1x(10-3-2)m køres som 1 interval á i alt 15 min. (10 minutter 20 pulsslag under AT, 3 min 15 slag under og 2 min. 10 slag under AT.</t>
  </si>
  <si>
    <t>1x(10-5-2)m</t>
  </si>
  <si>
    <t>Int. grund.: 1x(10-5-2)m køres som 1 interval á i alt 17 min. (10 minutter 20 pulsslag under AT, 5 min 15 slag under og 2 min. 10 slag under AT.</t>
  </si>
  <si>
    <t>Int. grund.: 1x(10-8-2)m køres som 1 interval  á i alt 20 min. (10 minutter 20 pulsslag under AT, 8 min 15 slag under og 2 min. 10 slag under AT.</t>
  </si>
  <si>
    <t>2x(3-2-1)m</t>
  </si>
  <si>
    <t>Int. grund.: 2x(3-2-1)m køres som 2 intervaller  á i alt 6 min. (3 minutter 20 pulsslag under AT, 2 min 15 slag under og 1 min. 10 slag under AT. Minimum. 4 min pause mellem de 2 intervalserier</t>
  </si>
  <si>
    <t>2x(5-3-2)m</t>
  </si>
  <si>
    <t>Int. grund.: 2x(5-3-2)m køres som 2 intervaller  á i alt 10 min. (5 minutter 20 pulsslag under AT, 3 min 15 slag under og 2 min. 10 slag under AT. Minimum. 4 min pause mellem de 2 intervalserier</t>
  </si>
  <si>
    <t>Int. grund.: 2x(10-3-2)m køres som 2 intervaller  á i alt 15 min. (10 minutter 20 pulsslag under AT, 3 min 15 slag under og 2 min. 10 slag under AT. Minimum. 4 min pause mellem de 2 intervalserier</t>
  </si>
  <si>
    <t>2x(10-5-2)m</t>
  </si>
  <si>
    <t>Int. grund.: 2x(10-5-2)m køres som 2 intervaller  á i alt 17 min. (10 minutter 20 pulsslag under AT, 5 min 15 slag under og 2 min. 10 slag under AT. Minimum. 4 min pause mellem de 2 intervalserier</t>
  </si>
  <si>
    <t>Int. grund.: 2x(10-8-2)m køres som 2 intervaller  á i alt 20 min. (10 minutter 20 pulsslag under AT, 8 min 15 slag under og 2 min. 10 slag under AT. Minimum. 4 min pause mellem de 2 intervalserier</t>
  </si>
  <si>
    <t>3x(5-3-2)m</t>
  </si>
  <si>
    <t>Int. grund.: 3x(5-3-2)m køres som 3 intervaller  á i alt 10 min. (5 minutter 20 pulsslag under AT, 3 min 15 slag under og 2 min. 10 slag under AT. Minimum. 4 min pause mellem de 2 intervalserier</t>
  </si>
  <si>
    <t>3x(10-3-2)m</t>
  </si>
  <si>
    <t>Int. grund.: 3x(10-3-2)m køres som 3 intervaller  á i alt 15 min. (10 minutter 20 pulsslag under AT, 3 min 15 slag under og 2 min. 10 slag under AT. Minimum. 4 min pause mellem de 2 intervalserier</t>
  </si>
  <si>
    <t>4x(5-3-2)m</t>
  </si>
  <si>
    <t>Int. grund.: 4x(5-3-2)m køres som 4 intervaller  á i alt 10 min. (5 minutter 20 pulsslag under AT, 3 min 15 slag under og 2 min. 10 slag under AT. Minimum. 4 min pause mellem de 2 intervalserier</t>
  </si>
  <si>
    <t>Int. grund.: 1x4m køres som ét interval á 4 min. Kadance 80-100, puls 10-20 slag under AT</t>
  </si>
  <si>
    <t>1x5m</t>
  </si>
  <si>
    <t>Int. grund.: 1x5m køres som ét interval á 5 min. Kadance 80-100, puls 10-20 slag under AT</t>
  </si>
  <si>
    <t>1x8m</t>
  </si>
  <si>
    <t>Int. grund.: 1x8m køres som ét interval á 8 min. Kadance 80-100, puls 10-20 slag under AT</t>
  </si>
  <si>
    <t>Int. grund.: 1x10m køres som ét interval á 10 min. Kadance 80-100, puls 10-20 slag under AT</t>
  </si>
  <si>
    <t>Int. grund.: 1x12m køres som ét interval á 12 min. Kadance 80-100, puls 10-20 slag under AT</t>
  </si>
  <si>
    <t>Int. grund.: 1x25m køres som ét interval á 25 min. Kadance 80-100, puls 10-20 slag under AT</t>
  </si>
  <si>
    <t>1x30m</t>
  </si>
  <si>
    <t>Int. grund.: 1x30m køres som ét interval á 30 min. Kadance 80-100, puls 10-20 slag under AT</t>
  </si>
  <si>
    <t>Int. grund.: 2x4m køres som 2 intervaller á 4 min. Kadance 80-100, puls 10-20 slag under AT</t>
  </si>
  <si>
    <t>2x5m</t>
  </si>
  <si>
    <t>Int. grund.: 2x5m køres som 2 intervaller á 5 min. Kadance 80-100, puls 10-20 slag under AT</t>
  </si>
  <si>
    <t>2x8m</t>
  </si>
  <si>
    <t>Int. grund.: 2x8m køres som 2 intervaller á 8 min. Kadance 80-100, puls 10-20 slag under AT</t>
  </si>
  <si>
    <t>Int. grund.: 2x10m køres som 2 intervaller á 10 min. Kadance 80-100, puls 10-20 slag under AT</t>
  </si>
  <si>
    <t>Int. grund.: 2x12m køres som 2 intervaller á 12 min. Kadance 80-100, puls 10-20 slag under AT</t>
  </si>
  <si>
    <t>Int. grund.: 2x20m køres som 2 intervaller á 20 min. Kadance 80-100, puls 10-20 slag under AT</t>
  </si>
  <si>
    <t>Int. grund.: 2x25m køres som 2 intervaller á 25 min. Kadance 80-100, puls 10-20 slag under AT</t>
  </si>
  <si>
    <t>Int. grund.: 2x30m køres som 2 intervaller á 30 min. Kadance 80-100, puls 10-20 slag under AT</t>
  </si>
  <si>
    <t>3x5m</t>
  </si>
  <si>
    <t>Int. grund.: 3x5m køres som 3 intervaller á 5 min. Kadance 80-100, puls 10-20 slag under AT</t>
  </si>
  <si>
    <t>3x8m</t>
  </si>
  <si>
    <t>Int. grund.: 3x8m køres som 3 intervaller á 8 min. Kadance 80-100, puls 10-20 slag under AT</t>
  </si>
  <si>
    <t>3x10m</t>
  </si>
  <si>
    <t>Int. grund.: 3x10m køres som 3 intervaller á 10 min. Kadance 80-100, puls 10-20 slag under AT</t>
  </si>
  <si>
    <t>Int. grund.: 3x12m køres som 3 intervaller á 12 min. Kadance 80-100, puls 10-20 slag under AT</t>
  </si>
  <si>
    <t>Int. grund.: 3x15m køres som 3 intervaller á 15 min. Kadance 80-100, puls 10-20 slag under AT</t>
  </si>
  <si>
    <t>3x20m</t>
  </si>
  <si>
    <t>Int. grund.: 3x20m køres som 3 intervaller á 20 min. Kadance 80-100, puls 10-20 slag under AT</t>
  </si>
  <si>
    <t>eks</t>
  </si>
  <si>
    <t>4+1+4…m</t>
  </si>
  <si>
    <t>1x15</t>
  </si>
  <si>
    <t>Int. grund.: 4+1+4…m, køres som 4 min ca 15-20 slag under AT + 1 min med øget belastning mod AT-zone + 4 min ca 15-20 slag under AT.. osv. Tidsperiode for intervalserien er nævnt i "Andet"</t>
  </si>
  <si>
    <t>3+1+3…m</t>
  </si>
  <si>
    <t>1x12</t>
  </si>
  <si>
    <t>Int. grund.: 3+1+3…m, køres som 3 min ca 15-20 slag under AT + 1 min med øget belastning mod AT-zone + 3 min ca 15-20 slag under AT.. osv. Tidsperiode for intervalserien er nævnt i "Andet"</t>
  </si>
  <si>
    <t>1x3(5m+30s)</t>
  </si>
  <si>
    <t>15_6</t>
  </si>
  <si>
    <t>Int. grund.: 1x3(5m+30s) køres som 1 interval af ialt 16.30m. Der køres 5 min i Int. grund.-zone efterfølgende af 30 sek. power på stigning, derefter 5 min Int. grund.... osv. De 30 sek køres med konstant stigende power.</t>
  </si>
  <si>
    <t>1x4(5m+30s)</t>
  </si>
  <si>
    <t>20_8</t>
  </si>
  <si>
    <t>Int. grund.: 1x4(5m+30s) køres som 1 interval af ialt 22min. Der køres 5 min i Int. grund.-zone efterfølgende af 30 sek. power på stigning, derefter 5 min Int. grund.... osv. De 30 sek køres med konstant stigende power.</t>
  </si>
  <si>
    <t>2x3(5m+30s)</t>
  </si>
  <si>
    <t>30_12</t>
  </si>
  <si>
    <t>Int. grund.: 2x3(5m+30s) køres som 2  intervaller af ialt 16.30m. Der køres 5 min i Int. grund.-zone efterfølgende af 30 sek. power på stigning, derefter 5 min Int. grund.... osv. De 30 sek køres med konstant stigende power.</t>
  </si>
  <si>
    <t>2x4(5m+30s)</t>
  </si>
  <si>
    <t>40_16</t>
  </si>
  <si>
    <t>Int. grund.: 2x4(5m+30s) køres som 2  intervaller af ialt 22m. Der køres 5 min i Int. grund.-zone efterfølgende af 30 sek. power på stigning, derefter 5 min Int. grund.... osv. De 30 sek køres med konstant stigende power.</t>
  </si>
  <si>
    <t>3x3(5m+30s)</t>
  </si>
  <si>
    <t>45_18</t>
  </si>
  <si>
    <t>Int. grund.: 3x3(5m+30s) køres som 3  intervaller af ialt 16.30m. Der køres 5 min i Int. grund.-zone efterfølgende af 30 sek. power på stigning, derefter 5 min Int. grund.... osv. De 30 sek køres med konstant stigende power.</t>
  </si>
  <si>
    <t>1x3(3m+30s)</t>
  </si>
  <si>
    <t>Int. grund.: 1x3(3m+30s) køres som 1 interval af ialt 10.30m. Der køres 3 min i Int. grund.-zone efterfølgende af 30 sek. power på stigning, derefter 3 min Int. grund.... osv. De 30 sek køres med konstant stigende power.</t>
  </si>
  <si>
    <t>1x4(3m+30s)</t>
  </si>
  <si>
    <t>Int. grund.: 1x4(3m+30s) køres som 1 interval af ialt 14min. Der køres 3 min i Int. grund.-zone efterfølgende af 30 sek. power på stigning, derefter 3 min Int. grund.... osv. De 30 sek køres med konstant stigende power.</t>
  </si>
  <si>
    <t>2x3(3m+30s)</t>
  </si>
  <si>
    <t>Int. grund.: 2x3(3m+30s) køres som 2  intervaller af ialt 10.30m. Der køres 3 min i Int. grund.-zone efterfølgende af 30 sek. power på stigning, derefter 3 min Int. grund.... osv. De 30 sek køres med konstant stigende power.</t>
  </si>
  <si>
    <t>Int. grund.: 2x4(3m+30s) køres som 2  intervaller af ialt 14m. Der køres 5 min i Int. grund.-zone efterfølgende af 30 sek. power på stigning, derefter 5 min Int. grund.... osv. De 30 sek køres med konstant stigende power.</t>
  </si>
  <si>
    <t>3x3(3m+30s)</t>
  </si>
  <si>
    <t>Int. grund.: 3x3(3m+30s) køres som 3  intervaller af ialt 10.30m. Der køres 3 min i Int. grund.-zone efterfølgende af 30 sek. power på stigning, derefter 3 min Int. grund.... osv. De 30 sek køres med konstant stigende power.</t>
  </si>
  <si>
    <t>15x(3+1)m</t>
  </si>
  <si>
    <t>Int. grund.: 15x(3+1)m køres som 15 intervaller á 3 min med 1 min pause. Kadance 80-100, puls 10-20 slag under AT</t>
  </si>
  <si>
    <t>Indset ny linje foer denne linje hvis du tilfoejer nye intervaller</t>
  </si>
  <si>
    <t>Sub-AT: 1x(3-2-1)m køres som 1 interval á i alt 6 min. (3 minutter 10 pulsslag under AT, 2 min 5 slag under og 1 min. 3 slag under AT.</t>
  </si>
  <si>
    <t>Sub-AT: 1x(5-3-2)m køres som 1 interval á i alt 10 min. (5 minutter 10 pulsslag under AT, 3 min 5 slag under og 2 min. 3 slag under AT.</t>
  </si>
  <si>
    <t>Sub-AT: 1x(10-3-2)m køres som 1 interval á i alt 15 min. (10 minutter 10 pulsslag under AT, 3 min 5 slag under og 2 min. 3 slag under AT.</t>
  </si>
  <si>
    <t>Sub-AT: 1x(10-5-2)m køres som 1 interval á i alt 17 min. (10 minutter 10 pulsslag under AT, 5 min 5 slag under og 2 min. 3 slag under AT.</t>
  </si>
  <si>
    <t>1x(15-8-2)m</t>
  </si>
  <si>
    <t>Sub-AT: 1x(110-15-2)m køres som 1 interval á i alt 25 min. (15 minutter 10 pulsslag under AT, 8 min 5 slag under og 2 min. 3 slag under AT.</t>
  </si>
  <si>
    <t>Sub-AT: 2x(3-2-1)m køres som 2 intervaller á i alt 6 min. (3 minutter 10 pulsslag under AT, 2 min 5 slag under og 1 min. 3 slag under AT.</t>
  </si>
  <si>
    <t>Sub-AT: 2x(5-3-2)m køres som 2 intervaller  á i alt 10 min. (5 minutter 10 pulsslag under AT, 3 min 5 slag under og 2 min. 3 slag under AT. Minimum. 4 min pause mellem de 2 intervalserier</t>
  </si>
  <si>
    <t>Sub-AT: 2x(10-3-2)m køres som 2 intervaller  á i alt 15 min. (10 minutter 10 pulsslag under AT, 3 min 5 slag under og 2 min. 3 slag under AT. Minimum. 4 min pause mellem de 2 intervalserier</t>
  </si>
  <si>
    <t>Sub-AT: 2x(10-5-2)m køres som 2 intervaller  á i alt 17 min. (10 minutter 10 pulsslag under AT, 5 min 5 slag under og 2 min. 3 slag under AT. Minimum. 4 min pause mellem de 2 intervalserier</t>
  </si>
  <si>
    <t>2x(15-8-2)m</t>
  </si>
  <si>
    <t>Sub-AT: 2x(110-15-2)m køres som 2 intervaller  á i alt 25 min. (15 minutter 10 pulsslag under AT, 8 min 5 slag under og 2 min. 3 slag under AT. Minimum. 4 min pause mellem de 2 intervalserier</t>
  </si>
  <si>
    <t>3x(3-2-1)m</t>
  </si>
  <si>
    <t>Sub-AT: 3x(3-2-1)m køres som 3 intervaller á i alt 6 min. (3 minutter 10 pulsslag under AT, 2 min 5 slag under og 1 min. 3 slag under AT.</t>
  </si>
  <si>
    <t>Sub-AT: 3x(5-3-2)m køres som 3 intervaller  á i alt 10 min. (5 minutter 10 pulsslag under AT, 3 min 5 slag under og 2 min. 3 slag under AT. Minimum. 4 min pause mellem de 2 intervalserier</t>
  </si>
  <si>
    <t>Sub-AT: 3x(10-3-2)m køres som 3 intervaller  á i alt 15 min. (10 minutter 10 pulsslag under AT, 3 min 5 slag under og 2 min. 3 slag under AT. Minimum. 4 min pause mellem de 2 intervalserier</t>
  </si>
  <si>
    <t>3x(10-5-2)m</t>
  </si>
  <si>
    <t>Sub-AT: 3x(10-5-2)m køres som 3 intervaller  á i alt 17 min. (10 minutter 10 pulsslag under AT, 5 min 5 slag under og 2 min. 3 slag under AT. Minimum. 4 min pause mellem de 2 intervalserier</t>
  </si>
  <si>
    <t>3x(15-8-2)m</t>
  </si>
  <si>
    <t>Sub-AT: 3x(110-15-2)m køres som 3 intervaller  á i alt 25 min. (15 minutter 10 pulsslag under AT, 8 min 5 slag under og 2 min. 3 slag under AT. Minimum. 4 min pause mellem de 2 intervalserier</t>
  </si>
  <si>
    <t>4x(3-2-1)m</t>
  </si>
  <si>
    <t>Sub-AT: 4x(3-2-1)m køres som 4 intervaller á i alt 6 min. (3 minutter 10 pulsslag under AT, 2 min 5 slag under og 1 min. 3 slag under AT.</t>
  </si>
  <si>
    <t>Sub-AT: 4x(5-3-2)m køres som 4 intervaller  á i alt 10 min. (5 minutter 10 pulsslag under AT, 3 min 5 slag under og 2 min. 3 slag under AT. Minimum. 4 min pause mellem de 2 intervalserier</t>
  </si>
  <si>
    <t>1x2m</t>
  </si>
  <si>
    <t>Sub-AT: 1x2m køres som ét interval á 2 min. Kadance 85-100, puls 5-10 slag under AT</t>
  </si>
  <si>
    <t>1x3m</t>
  </si>
  <si>
    <t>Sub-AT: 1x3m køres som ét interval á 3 min. Kadance 85-100, puls 5-10 slag under AT</t>
  </si>
  <si>
    <t>Sub-AT: 1x4m køres som ét interval á 4 min. Kadance 85-100, puls 5-10 slag under AT</t>
  </si>
  <si>
    <t>Sub-AT: 1x5m køres som ét interval á 5 min. Kadance 85-100, puls 5-10 slag under AT</t>
  </si>
  <si>
    <t>Sub-AT: 1x8m køres som ét interval á 8 min. Kadance 85-100, puls 5-10 slag under AT</t>
  </si>
  <si>
    <t>Sub-AT: 1x10m køres som ét interval á 10 min. Kadance 85-100, puls 5-10 slag under AT</t>
  </si>
  <si>
    <t>Sub-AT: 1x12m køres som ét interval á 12 min. Kadance 85-100, puls 5-10 slag under AT</t>
  </si>
  <si>
    <t>Sub-AT: 1x15m køres som ét interval á 15 min. Kadance 85-100, puls 5-10 slag under AT</t>
  </si>
  <si>
    <t>Sub-AT: 1x20m køres som ét interval á 20 min. Kadance 85-100, puls 5-10 slag under AT</t>
  </si>
  <si>
    <t>Sub-AT: 1x25m køres som ét interval á 25 min. Kadance 85-100, puls 5-10 slag under AT</t>
  </si>
  <si>
    <t>Sub-AT: 1x30m køres som ét interval á 30 min. Kadance 85-100, puls 5-10 slag under AT</t>
  </si>
  <si>
    <t>Sub-AT: 2x3m køres som 2 intervaller á 4 min. Kadance 85-100, puls 5-10 slag under AT</t>
  </si>
  <si>
    <t>Sub-AT: 2x4m køres som 2 intervaller á 4 min. Kadance 85-100, puls 5-10 slag under AT</t>
  </si>
  <si>
    <t>Sub-AT: 2x5m køres som 2 intervaller á 5 min. Kadance 85-100, puls 5-10 slag under AT</t>
  </si>
  <si>
    <t>Sub-AT: 2x8m køres som 2 intervaller á 8 min. Kadance 85-100, puls 5-10 slag under AT</t>
  </si>
  <si>
    <t>Sub-AT: 2x10m køres som 2 intervaller á 10 min. Kadance 85-100, puls 5-10 slag under AT</t>
  </si>
  <si>
    <t>Sub-AT: 2x12m køres som 2 intervaller á 12 min. Kadance 85-100, puls 5-10 slag under AT</t>
  </si>
  <si>
    <t>Sub-AT: 2x20m køres som 2 intervaller á 20 min. Kadance 85-100, puls 5-10 slag under AT</t>
  </si>
  <si>
    <t>Sub-AT: 2x25m køres som 2 intervaller á 25 min. Kadance 85-100, puls 5-10 slag under AT</t>
  </si>
  <si>
    <t>Sub-AT: 2x30m køres som 2 intervaller á 30 min. Kadance 85-100, puls 5-10 slag under AT</t>
  </si>
  <si>
    <t>3x3m</t>
  </si>
  <si>
    <t>Sub-AT: 3x3m køres som 3 intervaller á 3 min. Kadance 85-100, puls 5-10 slag under AT</t>
  </si>
  <si>
    <t>3x4m</t>
  </si>
  <si>
    <t>Sub-AT: 3x4m køres som 3 intervaller á 4 min. Kadance 85-100, puls 5-10 slag under AT</t>
  </si>
  <si>
    <t>Sub-AT: 3x5m køres som 3 intervaller á 5 min. Kadance 85-100, puls 5-10 slag under AT</t>
  </si>
  <si>
    <t>Sub-AT: 3x8m køres som 3 intervaller á 8 min. Kadance 85-100, puls 5-10 slag under AT</t>
  </si>
  <si>
    <t>Sub-AT: 3x10m køres som 3 intervaller á 10 min. Kadance 85-100, puls 5-10 slag under AT</t>
  </si>
  <si>
    <t>Sub-AT: 3x12m køres som 3 intervaller á 12 min. Kadance 85-100, puls 5-10 slag under AT</t>
  </si>
  <si>
    <t>Sub-AT: 3x15m køres som 3 intervaller á 15 min. Kadance 85-100, puls 5-10 slag under AT</t>
  </si>
  <si>
    <t>Sub-AT: 3x20m køres som 3 intervaller á 20 min. Kadance 85-100, puls 5-10 slag under AT</t>
  </si>
  <si>
    <t>4x3m</t>
  </si>
  <si>
    <t>Sub-AT: 4x3m køres som 4 intervaller á 3 min. Kadance 85-100, puls 5-10 slag under AT</t>
  </si>
  <si>
    <t>Sub-AT: 4x4m køres som 4 intervaller á 4 min. Kadance 85-100, puls 5-10 slag under AT</t>
  </si>
  <si>
    <t>Sub-AT: 4x5m køres som 4 intervaller á 5 min. Kadance 85-100, puls 5-10 slag under AT</t>
  </si>
  <si>
    <t>4x8m</t>
  </si>
  <si>
    <t>Sub-AT: 4x8m køres som 4 intervaller á 8 min. Kadance 85-100, puls 5-10 slag under AT</t>
  </si>
  <si>
    <t>5x5m</t>
  </si>
  <si>
    <t>Sub-AT: 5x5m køres som 5 intervaller á 5 min. Kadance 85-100, puls 5-10 slag under AT</t>
  </si>
  <si>
    <t>5x8m</t>
  </si>
  <si>
    <t>Sub-AT: 5x8m køres som 5 intervaller á 8 min. Kadance 85-100, puls 5-10 slag under AT</t>
  </si>
  <si>
    <t>Sub-AT: 4+1+4…m, køres som 4 min ca 10-15 slag under AT + 1 min med øget belastning mod AT-zone + 4 min ca 10-15 slag under AT.. osv. Tidsperiode for intervalserien er nævnt i "Andet"</t>
  </si>
  <si>
    <t>Sub-AT: 3+1+3…m, køres som 3 min ca 10-15 slag under AT + 1 min med øget belastning mod AT-zone + 3 min ca 10-15 slag under AT.. osv. Tidsperiode for intervalserien er nævnt i "Andet"</t>
  </si>
  <si>
    <t>2x(5+3)</t>
  </si>
  <si>
    <t>Sub-AT: 2x(5+3)m køres som 1 intervalserie med 2 gentagelser af 5 minutters arbejde og 3 minutters pause. Kadance 85-100, puls i Sub-AT-zone</t>
  </si>
  <si>
    <t>3x(5+3)</t>
  </si>
  <si>
    <t>Sub-AT: 3x(5+3)m køres som 1 intervalserie med 3 gentagelser af 5 minutters arbejde og 3 minutters pause. Kadance 85-100, puls i Sub-AT-zone</t>
  </si>
  <si>
    <t>4x(5+3)</t>
  </si>
  <si>
    <t>Sub-AT: 4x(5+3)m køres som 1 intervalserie med 4 gentagelser af 5 minutters arbejde og 3 minutters pause. Kadance 85-100, puls i Sub-AT-zone</t>
  </si>
  <si>
    <t>5x(5+3)</t>
  </si>
  <si>
    <t>Sub-AT: 5x(5+3)m køres som 1 intervalserie med 5 gentagelser af 5 minutters arbejde og 3 minutters pause. Kadance 85-100, puls i Sub-AT-zone</t>
  </si>
  <si>
    <t>6x(5+3)</t>
  </si>
  <si>
    <t>Sub-AT: 6x(5+3)m køres som 1 intervalserie med 6 gentagelser af 5 minutters arbejde og 3 minutters pause. Kadance 85-100, puls i Sub-AT-zone</t>
  </si>
  <si>
    <t>7x(5+3)</t>
  </si>
  <si>
    <t>Sub-AT: 7x(5+3)m køres som 1 intervalserie med 7 gentagelser af 5 minutters arbejde og 3 minutters pause. Kadance 85-100, puls i Sub-AT-zone</t>
  </si>
  <si>
    <t>Sub-AT: 1x3(5m+30s) køres som 1 interval af ialt 16.30m. Der køres 5 min i sub-AT-zone efterfølgende af 30 sek. power på stigning, derefter 5 min sub-AT... osv. De 30 sek køres med konstant stigende power.</t>
  </si>
  <si>
    <t>Sub-AT: 1x4(5m+30s) køres som 1 interval af ialt 22min. Der køres 5 min i sub-AT-zone efterfølgende af 30 sek. power på stigning, derefter 5 min sub-AT.... osv. De 30 sek køres med konstant stigende power.</t>
  </si>
  <si>
    <t>Sub-AT: 2x3(5m+30s) køres som 2  intervaller af ialt 16.30m. Der køres 5 min i sub-AT-zone efterfølgende af 30 sek. power på stigning, derefter 5 min sub-AT... osv. De 30 sek køres med konstant stigende power.</t>
  </si>
  <si>
    <t>Sub-AT: 2x4(5m+30s) køres som 2  intervaller af ialt 16.30m. Der køres 5 min i sub-AT-zone efterfølgende af 30 sek. power på stigning, derefter 5 min sub-AT... osv. De 30 sek køres med konstant stigende power.</t>
  </si>
  <si>
    <t>Sub-AT: 3x3(5m+30s) køres som 3  intervaller af ialt 16.30m. Der køres 5 min i sub-AT-zone efterfølgende af 30 sek. power på stigning, derefter 5 min sub-AT... osv. De 30 sek køres med konstant stigende power.</t>
  </si>
  <si>
    <t>9_6</t>
  </si>
  <si>
    <t>Sub-AT: 1x3(3m+30s) køres som 1 interval af ialt 16.30m. Der køres 3 min i sub-AT-zone efterfølgende af 30 sek. power på stigning, derefter 3 min sub-AT... osv. De 30 sek køres med konstant stigende power.</t>
  </si>
  <si>
    <t>12_8</t>
  </si>
  <si>
    <t>Sub-AT: 1x4(3m+30s) køres som 1 interval af ialt 22min. Der køres 3 min i sub-AT-zone efterfølgende af 30 sek. power på stigning, derefter 3 min sub-AT.... osv. De 30 sek køres med konstant stigende power.</t>
  </si>
  <si>
    <t>18_12</t>
  </si>
  <si>
    <t>Sub-AT: 2x3(3m+30s) køres som 2  intervaller af ialt 16.30m. Der køres 3 min i sub-AT-zone efterfølgende af 30 sek. power på stigning, derefter 3 min sub-AT... osv. De 30 sek køres med konstant stigende power.</t>
  </si>
  <si>
    <t>2x4(3m+30s)</t>
  </si>
  <si>
    <t>32_16</t>
  </si>
  <si>
    <t>Sub-AT: 2x4(3m+30s) køres som 2  intervaller af ialt 16.30m. Der køres 3 min i sub-AT-zone efterfølgende af 30 sek. power på stigning, derefter 3 min sub-AT... osv. De 30 sek køres med konstant stigende power.</t>
  </si>
  <si>
    <t>27_18</t>
  </si>
  <si>
    <t>Sub-AT: 3x3(3m+30s) køres som 3  intervaller af ialt 16.30m. Der køres 3 min i sub-AT-zone efterfølgende af 30 sek. power på stigning, derefter 3 min sub-AT... osv. De 30 sek køres med konstant stigende power.</t>
  </si>
  <si>
    <t>AT: 1x3m køres som ét interval á 3 min. Kadance 85-100, puls i AT-zone</t>
  </si>
  <si>
    <t>AT: 1x4m køres som ét interval á 4 min. Kadance 85-100, puls i AT-zone</t>
  </si>
  <si>
    <t>AT: 1x5m køres som ét interval á 5 min. Kadance 85-100, puls i AT-zone</t>
  </si>
  <si>
    <t>AT: 1x8m køres som ét interval á 8 min. Kadance 85-100, puls i AT-zone</t>
  </si>
  <si>
    <t>AT: 1x10m køres som ét interval á 10 min. Kadance 85-100, puls i AT-zone</t>
  </si>
  <si>
    <t>AT: 1x12m køres som ét interval á 12 min. Kadance 85-100, puls i AT-zone</t>
  </si>
  <si>
    <t>AT: 1x15m køres som ét interval á 15 min. Kadance 85-100, puls i AT-zone</t>
  </si>
  <si>
    <t>AT: 1x20m køres som ét interval á 20 min. Kadance 85-100, puls i AT-zone</t>
  </si>
  <si>
    <t>AT: 1x25m køres som ét interval á 25 min. Kadance 85-100, puls i AT-zone</t>
  </si>
  <si>
    <t>AT: 1x30m køres som ét interval á 30 min. Kadance 85-100, puls i AT-zone</t>
  </si>
  <si>
    <t>1x40m</t>
  </si>
  <si>
    <t>AT: 1x40m køres som ét interval á 40 min. Kadance 85-100, puls i AT-zone</t>
  </si>
  <si>
    <t>AT: 2x3m køres som 2 intervaller á 3 min. Kadance 85-100, puls i AT-zone</t>
  </si>
  <si>
    <t>AT: 2x5m køres som 2 intervaller á 5 min. Kadance 85-100, puls i AT-zone</t>
  </si>
  <si>
    <t>AT: 2x8m køres som 2 intervaller á 8 min. Kadance 85-100, puls i AT-zone</t>
  </si>
  <si>
    <t>AT: 2x10m køres som 2 intervaller á 10 min. Kadance 85-100, puls i AT-zone</t>
  </si>
  <si>
    <t>AT: 2x12m køres som 2 intervaller á 12 min. Kadance 85-100, puls i AT-zone</t>
  </si>
  <si>
    <t>AT: 2x15m køres som 2 intervaller á 15 min. Kadance 85-100, puls i AT-zone</t>
  </si>
  <si>
    <t>AT: 2x20m køres som 2 intervaller á 20 min. Kadance 85-100, puls i AT-zone</t>
  </si>
  <si>
    <t>AT: 2x25m køres som 2 intervaller á 25 min. Kadance 85-100, puls i AT-zone</t>
  </si>
  <si>
    <t>AT: 2x30m køres som 2 intervaller á 30 min. Kadance 85-100, puls i AT-zone</t>
  </si>
  <si>
    <t>AT: 3x3m køres som 3 intervaller á 3 min. Kadance 85-100, puls i AT-zone</t>
  </si>
  <si>
    <t>AT: 3x4m køres som 3 intervaller á 4 min. Kadance 85-100, puls i AT-zone</t>
  </si>
  <si>
    <t>AT: 3x5m køres som 3 intervaller á 5 min. Kadance 85-100, puls i AT-zone</t>
  </si>
  <si>
    <t>AT: 3x8m køres som 3 intervaller á 8 min. Kadance 85-100, puls i AT-zone</t>
  </si>
  <si>
    <t>AT: 3x10m køres som 3 intervaller á 10 min. Kadance 85-100, puls i AT-zone</t>
  </si>
  <si>
    <t>AT: 3x12m køres som 3 intervaller á 12 min. Kadance 85-100, puls i AT-zone</t>
  </si>
  <si>
    <t>AT: 3x15m køres som 3 intervaller á 15 min. Kadance 85-100, puls i AT-zone</t>
  </si>
  <si>
    <t>AT: 3x20m køres som 3 intervaller á 30 min. Kadance 85-100, puls i AT-zone</t>
  </si>
  <si>
    <t>AT: 4x3m køres som 3 intervaller á 4 min. Kadance 85-100, puls i AT-zone</t>
  </si>
  <si>
    <t>AT: 4x4m køres som 4 intervaller á 4 min. Kadance 85-100, puls i AT-zone</t>
  </si>
  <si>
    <t>AT: 4x5m køres som 4 intervaller á 5 min. Kadance 85-100, puls i AT-zone</t>
  </si>
  <si>
    <t>AT: 4x8m køres som 4 intervaller á 8 min. Kadance 85-100, puls i AT-zone</t>
  </si>
  <si>
    <t>4x10m</t>
  </si>
  <si>
    <t>AT: 4x10m køres som 4 intervaller á 10 min. Kadance 85-100, puls i AT-zone</t>
  </si>
  <si>
    <t>4x15m</t>
  </si>
  <si>
    <t>AT: 4x15m køres som 4 intervaller á 15 min. Kadance 85-100, puls i AT-zone</t>
  </si>
  <si>
    <t>5x4m</t>
  </si>
  <si>
    <t>AT: 5x4m køres som 5 intervaller á 4 min. Kadance 85-100, puls i AT-zone</t>
  </si>
  <si>
    <t>AT: 5x5m køres som 5 intervaller á 5 min. Kadance 85-100, puls i AT-zone</t>
  </si>
  <si>
    <t>AT: 5x8m køres som 5 intervaller á 8 min. Kadance 85-100, puls i AT-zone</t>
  </si>
  <si>
    <t>6x5m</t>
  </si>
  <si>
    <t>AT: 6x5m køres som 6 intervaller á 5 min. Kadance 85-100, puls i AT-zone</t>
  </si>
  <si>
    <t>3x(3+3)</t>
  </si>
  <si>
    <t>AT: 3x(3+3)m køres som 1 intervalserie med 3 gentagelser af 3 minutters arbejde og 3 minutters pause. Kadance 85-100, puls i AT-zone</t>
  </si>
  <si>
    <t>4x(3+3)</t>
  </si>
  <si>
    <t>AT: 4x(3+3)m køres som 1 intervalserie med 4 gentagelser af 3 minutters arbejde og 3 minutters pause. Kadance 85-100, puls i AT-zone</t>
  </si>
  <si>
    <t>5x(3+3)m</t>
  </si>
  <si>
    <t>AT: 5x(3+3)m køres som 1 intervalserie med 5 gentagelser af 3 minutters arbejde og 3 minutters pause. Kadance 85-100, puls i AT-zone</t>
  </si>
  <si>
    <t>6x(3+3)m</t>
  </si>
  <si>
    <t>AT: 6x(3+3)m køres som 1 intervalserie med 6 gentagelser af 3 minutters arbejde og 3 minutters pause. Kadance 85-100, puls i AT-zone</t>
  </si>
  <si>
    <t>7x(3+3)m</t>
  </si>
  <si>
    <t>AT: 7x(3+3)m køres som 1 intervalserie med 7 gentagelser af 3 minutters arbejde og 3 minutters pause. Kadance 85-100, puls i AT-zone</t>
  </si>
  <si>
    <t>8x(3+3)m</t>
  </si>
  <si>
    <t>AT: 8x(3+3)m køres som 1 intervalserie med 8 gentagelser af 3 minutters arbejde og 3 minutters pause. Kadance 85-100, puls i AT-zone</t>
  </si>
  <si>
    <t>AT: 2x(5+3)m køres som 1 intervalserie med 2 gentagelser af 5 minutters arbejde og 3 minutters pause. Kadance 85-100, puls i AT-zone</t>
  </si>
  <si>
    <t>AT: 3x(5+3)m køres som 1 intervalserie med 3 gentagelser af 5 minutters arbejde og 3 minutters pause. Kadance 85-100, puls i AT-zone</t>
  </si>
  <si>
    <t>AT: 4x(5+3)m køres som 1 intervalserie med 4 gentagelser af 5 minutters arbejde og 3 minutters pause. Kadance 85-100, puls i AT-zone</t>
  </si>
  <si>
    <t>AT: 5x(5+3)m køres som 1 intervalserie med 5 gentagelser af 5 minutters arbejde og 3 minutters pause. Kadance 85-100, puls i AT-zone</t>
  </si>
  <si>
    <t>AT: 6x(5+3)m køres som 1 intervalserie med 6 gentagelser af 5 minutters arbejde og 3 minutters pause. Kadance 85-100, puls i AT-zone</t>
  </si>
  <si>
    <t>AT: 7x(5+3)m køres som 1 intervalserie med 7 gentagelser af 5 minutters arbejde og 3 minutters pause. Kadance 85-100, puls i AT-zone</t>
  </si>
  <si>
    <t>8x(5+3)</t>
  </si>
  <si>
    <t>AT: 8x(5+3)m køres som 1 intervalserie med 8 gentagelser af 5 minutters arbejde og 3 minutters pause. Kadance 85-100, puls i AT-zone</t>
  </si>
  <si>
    <t>2+1+2…m</t>
  </si>
  <si>
    <t>AT: 2+1+2…m, køres som 2 min på AT niveau + 1 min med øget belastning mod max + 2 min på AT niveau osv. Tidsperiode for intervalserien er nævnt i "Andet"</t>
  </si>
  <si>
    <t>AT: 3+1+3…m, køres som 3 min på AT niveau + 1 min med øget belastning mod max + 3 min på AT niveau osv. Tidsperiode for intervalserien er nævnt i "Andet"</t>
  </si>
  <si>
    <t>2x8(75+15)s</t>
  </si>
  <si>
    <t>AT: 2x8(75+15)s køres som 2 intervalserier med 8 gentagelser af 75 sekunders arbejde og 15 sekunders pause. Kadance 85-100, puls i AT-zone</t>
  </si>
  <si>
    <t>1x8(75+15)s</t>
  </si>
  <si>
    <t>AT: 1x8(75+15)s køres som 1 intervalserie med 8 gentagelser af 75 sekunders arbejde og 15 sekunders pause. Kadance 85-100, puls i AT-zone</t>
  </si>
  <si>
    <t>1x4(30+30)s</t>
  </si>
  <si>
    <t>max: 1x4(30+30)s, køres som 1 intervalserie med 4 gentagelser, af 30 sekunders arbejde og 30 sekunders pause, i hver serie. Kadance 95-110. Køres med samme belastning i hele intervallet</t>
  </si>
  <si>
    <t>1x5(30+30)s</t>
  </si>
  <si>
    <t>max: 1x5(30+30)s, køres som 1 intervalserie med 5 gentagelser, af 30 sekunders arbejde og 30 sekunders pause, i hver serie. Kadance 95-110. Køres med samme belastning i hele intervallet</t>
  </si>
  <si>
    <t>1x6(30+30)s</t>
  </si>
  <si>
    <t>max: 1x6(30+30)s, køres som 1 intervalserie med 6 gentagelser, af 30 sekunders arbejde og 30 sekunders pause, i hver serie. Kadance 95-110. Køres med samme belastning i hele intervallet</t>
  </si>
  <si>
    <t>1x7(30+30)s</t>
  </si>
  <si>
    <t>max: 1x7(30+30)s, køres som 1 intervalserie med 7 gentagelser, af 30 sekunders arbejde og 30 sekunders pause, i hver serie. Kadance 95-110. Køres med samme belastning i hele intervallet</t>
  </si>
  <si>
    <t>1x8(30+30)s</t>
  </si>
  <si>
    <t>max: 1x8(30+30)s, køres som 1 intervalserie med 8 gentagelser, af 30 sekunders arbejde og 30 sekunders pause, i hver serie. Kadance 95-110. Køres med samme belastning i hele intervallet</t>
  </si>
  <si>
    <t>1x9(30+30)s</t>
  </si>
  <si>
    <t>max: 1x9(30+30)s, køres som 1 intervalserie med 9 gentagelser, af 30 sekunders arbejde og 30 sekunders pause, i hver serie. Kadance 95-110. Køres med samme belastning i hele intervallet</t>
  </si>
  <si>
    <t>1x10(30+30)s</t>
  </si>
  <si>
    <t>max: 1x10(30+30)s, køres som 1 intervalserie med 10 gentagelser, af 30 sekunders arbejde og 30 sekunders pause, i hver serie. Kadance 95-110. Køres med samme belastning i hele intervallet</t>
  </si>
  <si>
    <t>2x4(30+30)s</t>
  </si>
  <si>
    <t>max: 2x4(30+30)s, køres som 2 intervalserier med 4 gentagelser, af 30 sekunders arbejde og 30 sekunders pause, i hver serie. Kadance 95-110. Køres med samme belastning i hele intervallet</t>
  </si>
  <si>
    <t>2x5(30+30)s</t>
  </si>
  <si>
    <t>max: 2x5(30+30)s, køres som 2 intervalserier med 5 gentagelser, af 30 sekunders arbejde og 30 sekunders pause, i hver serie. Kadance 95-110. Køres med samme belastning i hele intervallet</t>
  </si>
  <si>
    <t>2x6(30+30)s</t>
  </si>
  <si>
    <t>max: 2x6(30+30)s, køres som 2 intervalserier med 6 gentagelser, af 30 sekunders arbejde og 30 sekunders pause, i hver serie. Kadance 95-110. Køres med samme belastning i hele intervallet</t>
  </si>
  <si>
    <t>2x7(30+30)s</t>
  </si>
  <si>
    <t>max: 2x7(30+30)s, køres som 2 intervalserier med 7 gentagelser, af 30 sekunders arbejde og 30 sekunders pause, i hver serie. Kadance 95-110. Køres med samme belastning i hele intervallet</t>
  </si>
  <si>
    <t>2x8(30+30)s</t>
  </si>
  <si>
    <t>max: 2x8(30+30)s, køres som 2 intervalserier med 8 gentagelser, af 30 sekunders arbejde og 30 sekunders pause, i hver serie. Kadance 95-110. Køres med samme belastning i hele intervallet</t>
  </si>
  <si>
    <t>2x9(30+30)s</t>
  </si>
  <si>
    <t>max: 2x9(30+30)s, køres som 2 intervalserier med 9 gentagelser, af 30 sekunders arbejde og 30 sekunders pause, i hver serie. Kadance 95-110. Køres med samme belastning i hele intervallet</t>
  </si>
  <si>
    <t>2x10(30+30)s</t>
  </si>
  <si>
    <t>max: 2x10(30+30)s, køres som 2 intervalserier med 10 gentagelser, af 30 sekunders arbejde og 30 sekunders pause, i hver serie. Kadance 95-110. Køres med samme belastning i hele intervallet</t>
  </si>
  <si>
    <t>3x8(30+30)s</t>
  </si>
  <si>
    <t>max: 3x8(30+30)s, køres som 3 intervalserier med 8 gentagelser, af 30 sekunders arbejde og 30 sekunders pause, i hver serie. Kadance 95-110. Køres med samme belastning i hele intervallet</t>
  </si>
  <si>
    <t>3x10(30+30)s</t>
  </si>
  <si>
    <t>max: 3x10(30+30)s, køres som 3 intervalserier med 10 gentagelser, af 30 sekunders arbejde og 30 sekunders pause, i hver serie. Kadance 95-110. Køres med samme belastning i hele intervallet</t>
  </si>
  <si>
    <t>1x4(40+20)s</t>
  </si>
  <si>
    <t>max: 1x4(40+20)s, køres som 1 intervalserie med 4 gentagelser, af 40 sekunders arbejde og 20 sekunders pause, i hver serie. Kadance 90-100. Køres med samme belastning i hele intervallet</t>
  </si>
  <si>
    <t>1x5(40+20)s</t>
  </si>
  <si>
    <t>max: 1x5(40+20)s, køres som 1 intervalserie med 5 gentagelser, af 40 sekunders arbejde og 20 sekunders pause, i hver serie. Kadance 90-100. Køres med samme belastning i hele intervallet</t>
  </si>
  <si>
    <t>1x6(40+20)s</t>
  </si>
  <si>
    <t>max: 1x6(40+20)s, køres som 1 intervalserie med 6 gentagelser, af 40 sekunders arbejde og 20 sekunders pause, i hver serie. Kadance 90-100. Køres med samme belastning i hele intervallet</t>
  </si>
  <si>
    <t>1x7(40+20)s</t>
  </si>
  <si>
    <t>max: 1x7(40+20)s, køres som 1 intervalserie med 7 gentagelser, af 40 sekunders arbejde og 20 sekunders pause, i hver serie. Kadance 90-100. Køres med samme belastning i hele intervallet</t>
  </si>
  <si>
    <t>1x8(40+20)s</t>
  </si>
  <si>
    <t>max: 1x8(40+20)s, køres som 1 intervalserie med 8 gentagelser, af 40 sekunders arbejde og 20 sekunders pause, i hver serie. Kadance 90-100. Køres med samme belastning i hele intervallet</t>
  </si>
  <si>
    <t>1x9(40+20)s</t>
  </si>
  <si>
    <t>max: 1x9(40+20)s, køres som 1 intervalserie med 9 gentagelser, af 40 sekunders arbejde og 20 sekunders pause, i hver serie. Kadance 90-100. Køres med samme belastning i hele intervallet</t>
  </si>
  <si>
    <t>1x10(40+20)s</t>
  </si>
  <si>
    <t>max: 1x10(40+20)s, køres som 1 intervalserie med 10 gentagelser, af 40 sekunders arbejde og 20 sekunders pause, i hver serie. Kadance 90-100. Køres med samme belastning i hele intervallet</t>
  </si>
  <si>
    <t>2x4(40+20)s</t>
  </si>
  <si>
    <t>max: 2x4(40+20)s, køres som 2 intervalserier med 4 gentagelser, af 40 sekunders arbejde og 20 sekunders pause, i hver serie. Kadance 90-100. Køres med samme belastning i hele intervallet</t>
  </si>
  <si>
    <t>2x5(40+20)s</t>
  </si>
  <si>
    <t>max: 2x5(40+20)s, køres som 2 intervalserier med 5 gentagelser, af 40 sekunders arbejde og 20 sekunders pause, i hver serie. Kadance 90-100. Køres med samme belastning i hele intervallet</t>
  </si>
  <si>
    <t>2x6(40+20)s</t>
  </si>
  <si>
    <t>max: 2x6(40+20)s, køres som 2 intervalserier med 6 gentagelser, af 40 sekunders arbejde og 20 sekunders pause, i hver serie. Kadance 90-100. Køres med samme belastning i hele intervallet</t>
  </si>
  <si>
    <t>2x7(40+20)s</t>
  </si>
  <si>
    <t>max: 2x7(40+20)s, køres som 2 intervalserier med 7 gentagelser, af 40 sekunders arbejde og 20 sekunders pause, i hver serie. Kadance 90-100. Køres med samme belastning i hele intervallet</t>
  </si>
  <si>
    <t>2x8(40+20)s</t>
  </si>
  <si>
    <t>max: 2x8(40+20)s, køres som 2 intervalserier med 8 gentagelser, af 40 sekunders arbejde og 20 sekunders pause, i hver serie. Kadance 90-100. Køres med samme belastning i hele intervallet</t>
  </si>
  <si>
    <t>2x9(40+20)s</t>
  </si>
  <si>
    <t>max: 2x9(40+20)s, køres som 2 intervalserier med 9 gentagelser, af 40 sekunders arbejde og 20 sekunders pause, i hver serie. Kadance 90-100. Køres med samme belastning i hele intervallet</t>
  </si>
  <si>
    <t>max: 2x10(40+20)s, køres som 2 intervalserier med 10 gentagelser, af 40 sekunders arbejde og 20 sekunders pause, i hver serie. Kadance 90-100. Køres med samme belastning i hele intervallet</t>
  </si>
  <si>
    <t>3x4(40+20)s</t>
  </si>
  <si>
    <t>max: 3x4(40+20)s, køres som 3 intervalserier med 4 gentagelser, af 40 sekunders arbejde og 20 sekunders pause, i hver serie. Kadance 90-100. Køres med samme belastning i hele intervallet</t>
  </si>
  <si>
    <t>3x5(40+20)s</t>
  </si>
  <si>
    <t>max: 3x5(40+20)s, køres som 3 intervalserier med 5 gentagelser, af 40 sekunders arbejde og 20 sekunders pause, i hver serie. Kadance 90-100. Køres med samme belastning i hele intervallet</t>
  </si>
  <si>
    <t>3x6(40+20)s</t>
  </si>
  <si>
    <t>max: 3x6(40+20)s, køres som 3 intervalserier med 6 gentagelser, af 40 sekunders arbejde og 20 sekunders pause, i hver serie. Kadance 90-100. Køres med samme belastning i hele intervallet</t>
  </si>
  <si>
    <t>3x7(40+20)s</t>
  </si>
  <si>
    <t>max: 3x7(40+20)s, køres som 3 intervalserier med 7 gentagelser, af 40 sekunders arbejde og 20 sekunders pause, i hver serie. Kadance 90-100. Køres med samme belastning i hele intervallet</t>
  </si>
  <si>
    <t>3x8(40+20)s</t>
  </si>
  <si>
    <t>max: 3x8(40+20)s, køres som 3 intervalserier med 8 gentagelser, af 40 sekunders arbejde og 20 sekunders pause, i hver serie. Kadance 90-100. Køres med samme belastning i hele intervallet</t>
  </si>
  <si>
    <t>1x1m</t>
  </si>
  <si>
    <t>max: 1x1m, køres som 1 interval á 1 min. Kadance 90-100. Køres med samme belastning i hele intervallet</t>
  </si>
  <si>
    <t>2x1m</t>
  </si>
  <si>
    <t>max: 2x1m, køres som 2 intervaller á 1 min. Kadance 90-100. Køres med samme belastning i hele intervallet</t>
  </si>
  <si>
    <t>3x1m</t>
  </si>
  <si>
    <t>max: 3x1m, køres som 3 intervaller á 1 min. Kadance 90-100. Køres med samme belastning i hele intervallet</t>
  </si>
  <si>
    <t>4x1m</t>
  </si>
  <si>
    <t>max: 4x1m, køres som 4 intervaller á 1 min. Kadance 90-100. Køres med samme belastning i hele intervallet</t>
  </si>
  <si>
    <t>5x1m</t>
  </si>
  <si>
    <t>max: 5x1m, køres som 5 intervaller á 1 min. Kadance 90-100. Køres med samme belastning i hele intervallet</t>
  </si>
  <si>
    <t>6x1m</t>
  </si>
  <si>
    <t>max: 6x1m, køres som 6 intervaller á 1 min. Kadance 90-100. Køres med samme belastning i hele intervallet</t>
  </si>
  <si>
    <t>7x1m</t>
  </si>
  <si>
    <t>max: 7x1m, køres som 7 intervaller á 1 min. Kadance 90-100. Køres med samme belastning i hele intervallet</t>
  </si>
  <si>
    <t>8x1m</t>
  </si>
  <si>
    <t>max: 8x1m, køres som 8 intervaller á 1 min. Kadance 90-100. Køres med samme belastning i hele intervallet</t>
  </si>
  <si>
    <t>max: 1x2m, køres som 1 interval á 2 min. Kadance 90-100. Køres med samme belastning i hele intervallet</t>
  </si>
  <si>
    <t>2x2m</t>
  </si>
  <si>
    <t>max: 2x2m, køres som 2 intervaller á 2 min. Kadance 90-100. Køres med samme belastning i hele intervallet</t>
  </si>
  <si>
    <t>3x2m</t>
  </si>
  <si>
    <t>max: 3x2m, køres som 3 intervaller á 2 min. Kadance 90-100. Køres med samme belastning i hele intervallet</t>
  </si>
  <si>
    <t>4x2m</t>
  </si>
  <si>
    <t>max: 4x2m, køres som 4 intervaller á 2 min. Kadance 90-100. Køres med samme belastning i hele intervallet</t>
  </si>
  <si>
    <t>5x2m</t>
  </si>
  <si>
    <t>max: 5x2m, køres som 5 intervaller á 2 min. Kadance 90-100. Køres med samme belastning i hele intervallet</t>
  </si>
  <si>
    <t>6x2m</t>
  </si>
  <si>
    <t>max: 6x2m, køres som 6 intervaller á 2 min. Kadance 90-100. Køres med samme belastning i hele intervallet</t>
  </si>
  <si>
    <t>max: 1x3m, køres som 1 interval á 3 min. Kadance 90-100. Køres med samme belastning i hele intervallet</t>
  </si>
  <si>
    <t>max: 2x3m, køres som 2 intervaller á 3 min. Kadance 90-100. Køres med samme belastning i hele intervallet</t>
  </si>
  <si>
    <t>max: 3x3m, køres som 3 intervaller á 3 min. Kadance 90-100. Køres med samme belastning i hele intervallet</t>
  </si>
  <si>
    <t>max: 4x3m, køres som 4 intervaller á 3 min. Kadance 90-100. Køres med samme belastning i hele intervallet</t>
  </si>
  <si>
    <t>5x3m</t>
  </si>
  <si>
    <t>max: 5x3m, køres som 5 intervaller á 3 min. Kadance 90-100. Køres med samme belastning i hele intervallet</t>
  </si>
  <si>
    <t>6x3m</t>
  </si>
  <si>
    <t>max: 5x3m, køres som 6 intervaller á 3 min. Kadance 90-100. Køres med samme belastning i hele intervallet</t>
  </si>
  <si>
    <t>max: 1x4m, køres som 1 interval á 4 min. Kadance 90-100. Køres med samme belastning i hele intervallet</t>
  </si>
  <si>
    <t>max: 3x4m, køres som 3 intervaller á 4 min. Kadance 90-100. Køres med samme belastning i hele intervallet</t>
  </si>
  <si>
    <t>max: 4x4m, køres som 4 intervaller á 4 min. Kadance 90-100. Køres med samme belastning i hele intervallet</t>
  </si>
  <si>
    <t>2x15(30+10)s</t>
  </si>
  <si>
    <t>max: 2x15(30+10)s køres som 2 intervalserier med 15 gentagelser af 30 sekunders arbejde og 10 sekunders pause. Fra kadance ca 50, med tung belastning, trædes med fuld kraft i 30 sek. Intervallet køres siddende</t>
  </si>
  <si>
    <t>2x30(10+10)s</t>
  </si>
  <si>
    <t>max: 2x30(10+10)s køres som 2 intervalserier af 30 gentagelser af 10 sekunder og 10 sek. pause. Fra kadance ca 50, med tung belastning, trædes med fuld kraft i 10 sek. Intervallet køres siddende</t>
  </si>
  <si>
    <t>2x20(15+15)s</t>
  </si>
  <si>
    <t>max: 2x20(15+15)s køres som 2 intervalserier af 20 gentagelser af 15 sekunder og 15 sek. pause. Fra kadance ca 50, med tung belastning, trædes med fuld kraft i 15 sek. Intervallet køres siddende</t>
  </si>
  <si>
    <t>2x20(30+15)s</t>
  </si>
  <si>
    <t>max: 2x20(30+15)s køres som 2 intervalserier af 20 gentagelser af 30 sekunder og 15 sek. pause. Fra kadance ca 50, med tung belastning, trædes med fuld kraft i 30 sek. Intervallet køres siddende</t>
  </si>
  <si>
    <t>3x30(15+5)s</t>
  </si>
  <si>
    <t>max: 3x30(15+5)s køres som 3 intervalserier af 30 gentagelser af 15 sekunder og 5 sek. pause. Fra kadance ca 50, med tung belastning, trædes med fuld kraft i 15 sek. Intervallet køres siddende</t>
  </si>
  <si>
    <t>8x(30+30)s</t>
  </si>
  <si>
    <t>max: 8x(30+30)s køres som 8 gentagelser af 30 sekunder og 30 sek. pause. Fra kadance ca 50, med tung belastning, trædes med fuld kraft i 30 sek. Intervallet køres siddende</t>
  </si>
  <si>
    <t>10x(30+30)s</t>
  </si>
  <si>
    <t>max: 10x(30+30)s køres som 10 gentagelser af 30 sekunder og 30 sek. pause. Fra kadance ca 50, med tung belastning, trædes med fuld kraft i 30 sek. Intervallet køres siddende</t>
  </si>
  <si>
    <t>2x30(20+10)s</t>
  </si>
  <si>
    <t>max: 2x30(20+10)s køres som 2 intervalserier af 30 gentagelser af 20 sekunder og 10 sek. pause. Fra kadance ca 50, med tung belastning, trædes med fuld kraft i 20 sek. Intervallet køres siddende</t>
  </si>
  <si>
    <t>2x5(90+90)s</t>
  </si>
  <si>
    <t>max: 2x5(90+90)s, køres som 2 intervalserier med 5 gentagelser, af 90 sekunders arbejde og 90 sekunders pause, i hver serie. Kadance 60-70. Max mulig max i intervallet. Køres siddende</t>
  </si>
  <si>
    <t>3x10(30+15)s</t>
  </si>
  <si>
    <t>max: 3x10(30+15)s køres som 3 intervalserier af 10 gentagelser af 30 sekunder og 15 sek. pause. Fra kadance ca 50, med tung belastning, trædes med fuld kraft i 30 sek. Intervallet køres siddende</t>
  </si>
  <si>
    <t>1x(2-3-10)m</t>
  </si>
  <si>
    <t>2_3_10</t>
  </si>
  <si>
    <t>max: 1x(2-3-10)m køres som 1 interval a ialt 15 min. (2 minutter køres med max effekt, 3 min køres med effekt i den høje ende af AT, 10 min køres med stabilisering af intensitet i sub-AT)</t>
  </si>
  <si>
    <t>1x(2-3-5)m</t>
  </si>
  <si>
    <t>2_3_5</t>
  </si>
  <si>
    <t>max: 1x(2-3-5)m køres som 1 interval a ialt 10 min. (2 minutter køres med max effekt, 3 min køres med effekt i den høje ende af AT, 5 min køres med stabilisering af intensitet i sub-AT)</t>
  </si>
  <si>
    <t>BANE</t>
  </si>
  <si>
    <t>1x4(40+60)s</t>
  </si>
  <si>
    <t>max: 1x4(40+60)s, køres som 1 intervalserie med 4 gentagelser, af 40 sekunders arbejde og 60 sekunders pause, i hver serie. Pulsen skal i løbet af de første 3-4 intervaller komme op i max-zonen</t>
  </si>
  <si>
    <t>1x5(40+60)s</t>
  </si>
  <si>
    <t>max: 1x5(40+60)s, køres som 1 intervalserie med 5 gentagelser, af 40 sekunders arbejde og 60 sekunders pause, i hver serie. Pulsen skal i løbet af de første 3-4 intervaller komme op i max-zonen</t>
  </si>
  <si>
    <t>1x6(40+60)s</t>
  </si>
  <si>
    <t>max: 1x6(40+60)s, køres som 1 intervalserie med 6 gentagelser, af 40 sekunders arbejde og 60 sekunders pause, i hver serie. Pulsen skal i løbet af de første 3-4 intervaller komme op i max-zonen</t>
  </si>
  <si>
    <t>1x7(40+60)s</t>
  </si>
  <si>
    <t>max: 1x7(40+60)s, køres som 1 intervalserie med 7 gentagelser, af 40 sekunders arbejde og 60 sekunders pause, i hver serie. Pulsen skal i løbet af de første 3-4 intervaller komme op i max-zonen</t>
  </si>
  <si>
    <t>1x8(40+60)s</t>
  </si>
  <si>
    <t>max: 1x8(40+60)s, køres som 1 intervalserie med 8 gentagelser, af 40 sekunders arbejde og 60 sekunders pause, i hver serie. Pulsen skal i løbet af de første 3-4 intervaller komme op i max-zonen</t>
  </si>
  <si>
    <t>Funktionel styrke</t>
  </si>
  <si>
    <t>Funktionel styrke: 1x5 min køres som 1 interval á 5 minutter. Kadance 60, og puls 10-20 slag under AT</t>
  </si>
  <si>
    <t>Funktionel styrke: 1x8 min køres som 1 interval á 8 minutter. Kadance 60, og puls 10-20 slag under AT</t>
  </si>
  <si>
    <t>Funktionel styrke: 1x10 min køres som 1 interval á 10 minutter. Kadance 60, og puls 10-20 slag under AT</t>
  </si>
  <si>
    <t>Funktionel styrke: 1x12 min køres som 1 interval á 12 minutter. Kadance 60, og puls 10-20 slag under AT</t>
  </si>
  <si>
    <t>Funktionel styrke: 1x15 min køres som 1 interval á 15 minutter. Kadance 60, og puls 10-20 slag under AT</t>
  </si>
  <si>
    <t>Funktionel styrke: 1x20 min køres som 1 interval á 20 minutter. Kadance 60, og puls 10-20 slag under AT</t>
  </si>
  <si>
    <t>Funktionel styrke: 1x25 min køres som 1 interval á 25 minutter. Kadance 60, og puls 10-20 slag under AT</t>
  </si>
  <si>
    <t>Funktionel styrke: 1x30 min køres som 1 interval á 30 minutter. Kadance 60, og puls 10-20 slag under AT</t>
  </si>
  <si>
    <t>Funktionel styrke: 2x5 min køres som to intervaller á 5 minutter. Kadance 60, og puls 10-20 slag under AT</t>
  </si>
  <si>
    <t>Funktionel styrke: 2x8 min køres som to intervaller á 8 minutter. Kadance 60, og puls 10-20 slag under AT</t>
  </si>
  <si>
    <t>Funktionel styrke: 2x10 min køres som to intervaller á 10 minutter. Kadance 60, og puls 10-20 slag under AT</t>
  </si>
  <si>
    <t>Funktionel styrke: 2x15 min køres som to intervaller á 15 minutter. Kadance 60, og puls 10-20 slag under AT</t>
  </si>
  <si>
    <t>Funktionel styrke: 2x20 min køres som to intervaller á 20 minutter. Kadance 60, og puls 10-20 slag under AT</t>
  </si>
  <si>
    <t>Funktionel styrke: 2x30 min køres som to intervaller á 30 minutter. Kadance 60, og puls 10-20 slag under AT</t>
  </si>
  <si>
    <t>Funktionel styrke: 3x5 min køres som 3 intervaller á 5 minutter. Kadance 60, og puls 10-20 slag under AT</t>
  </si>
  <si>
    <t>Funktionel styrke: 3x8 min køres som 3 intervaller á 8 minutter. Kadance 60, og puls 10-20 slag under AT</t>
  </si>
  <si>
    <t>Funktionel styrke: 3x10 min køres som 3 intervaller á 10 minutter. Kadance 60, og puls 10-20 slag under AT</t>
  </si>
  <si>
    <t>Funktionel styrke: 3x12 min køres som 3 intervaller á 12 minutter. Kadance 60, og puls 10-20 slag under AT</t>
  </si>
  <si>
    <t>Funktionel styrke: 3x15 min køres som 3 intervaller á 15 minutter. Kadance 60, og puls 10-20 slag under AT</t>
  </si>
  <si>
    <t>Funktionel styrke: 3x20 min køres som 3 intervaller á 20 minutter. Kadance 60, og puls 10-20 slag under AT</t>
  </si>
  <si>
    <t>3x30m</t>
  </si>
  <si>
    <t>Funktionel styrke: 3x30 min køres som 3 intervaller á 30 minutter. Kadance 60, og puls 10-20 slag under AT</t>
  </si>
  <si>
    <t>Funktionel styrke: 4x5 min køres som 4 intervaller á 5 minutter. Kadance 60, og puls 10-20 slag under AT</t>
  </si>
  <si>
    <t>Funktionel styrke: 4x8 min køres som 4 intervaller á 8 minutter. Kadance 60, og puls 10-20 slag under AT</t>
  </si>
  <si>
    <t>1x3(6+54)s</t>
  </si>
  <si>
    <t>Power: 1x3(6+54)s køres som 1 intervalserie af 3 gentagelser af 6 sekunder og 54 sek. pause. Fra kadance ca 50, med tung belastning, trædes med fuld kraft i 6 sek. Intervalet køres stående</t>
  </si>
  <si>
    <t>1x5(6+54)s</t>
  </si>
  <si>
    <t>Power: 1x5(6+54)s køres som 1 intervalserie af 5 gentagelser af 6 sekunder og 54 sek. pause. Fra kadance ca 50, med tung belastning, trædes med fuld kraft i 6 sek. Intervalet køres stående</t>
  </si>
  <si>
    <t>1x8(6+54)s</t>
  </si>
  <si>
    <t>Power: 1x8(6+54)s køres som 1 intervalserie af 8 gentagelser af 6 sekunder og 54 sek. pause. Fra kadance ca 50, med tung belastning, trædes med fuld kraft i 6 sek. Intervalet køres stående</t>
  </si>
  <si>
    <t>2x5(6+54)s</t>
  </si>
  <si>
    <t>Power: 2x5(6+54)s køres som 2 intervalserier af 5 gentagelser af 6 sekunder og 54 sek. pause. Fra kadance ca 50, med tung belastning, trædes med fuld kraft i 6 sek. Intervalet køres stående</t>
  </si>
  <si>
    <t>2x8(6+54)s</t>
  </si>
  <si>
    <t>Power: 2x8(6+54)s køres som 2 intervalserier af 8 gentagelser af 6 sekunder og 54 sek. pause. Fra kadance ca 50, med tung belastning, trædes med fuld kraft i 6 sek. Intervalet køres stående</t>
  </si>
  <si>
    <t>1x3(10+50)s</t>
  </si>
  <si>
    <t>Power: 1x3(10+50)s køres som 1 intervalserie af 3 gentagelser af 10 sekunder og 50 sek. pause. Fra kadance ca 50, med tung belastning, trædes med fuld kraft i 10 sek. Intervallet køres siddende</t>
  </si>
  <si>
    <t>1x5(10+50)s</t>
  </si>
  <si>
    <t>Power: 1x5(10+50)s køres som 1 intervalserie af 5 gentagelser af 10 sekunder og 50 sek. pause. Fra kadance ca 50, med tung belastning, trædes med fuld kraft i 10 sek. Intervallet køres siddende</t>
  </si>
  <si>
    <t>Power: 1x8(10+50)s køres som 1 intervalserie af 8 gentagelser af 10 sekunder og 50 sek. pause. Fra kadance ca 50, med tung belastning, trædes med fuld kraft i 10 sek. Intervallet køres siddende</t>
  </si>
  <si>
    <t>2x5(10+50)s</t>
  </si>
  <si>
    <t>Power: 2x5(10+50)s køres som 2 intervalserier af 5 gentagelser af 10 sekunder og 50 sek. pause. Fra kadance ca 50, med tung belastning, trædes med fuld kraft i 10 sek. Intervallet køres siddende</t>
  </si>
  <si>
    <t>2x8(10+50)s</t>
  </si>
  <si>
    <t>Power: 2x8(10+50)s køres som 2 intervalserier af 8 gentagelser af 10 sekunder og 50 sek. pause. Fra kadance ca 50, med tung belastning, trædes med fuld kraft i 10 sek. Intervallet køres siddende</t>
  </si>
  <si>
    <t>3x5(10+50)s</t>
  </si>
  <si>
    <t>Power: 3x5(10+50)s køres som 3 intervalserier af 5 gentagelser af 10 sekunder og 50 sek. pause. Fra kadance ca 50, med tung belastning, trædes med fuld kraft i 10 sek. Intervallet køres siddende</t>
  </si>
  <si>
    <t>3x8(10+50)s</t>
  </si>
  <si>
    <t>Power: 3x8(10+50)s køres som 3 intervalserier af 8 gentagelser af 10 sekunder og 50 sek. pause. Fra kadance ca 50, med tung belastning, trædes med fuld kraft i 10 sek. Intervallet køres siddende</t>
  </si>
  <si>
    <t>1x5(10+170)s</t>
  </si>
  <si>
    <t>Power: 1x5(10+170)s køres som 1 intervalserie af 5 gentagelser af 10 sekunder og 170 sek. pause. Fra kadance ca 50, med tung belastning, trædes med fuld kraft i 10 sek. Intervallet køres siddende</t>
  </si>
  <si>
    <t>2x5(10+170)s</t>
  </si>
  <si>
    <t>Power: 2x5(10+170)s køres som 2 intervalserier af 5 gentagelser af 10 sekunder og 170 sek. pause. Fra kadance ca 50, med tung belastning, trædes med fuld kraft i 10 sek. Intervallet køres siddende</t>
  </si>
  <si>
    <t>2x8(10+170)s</t>
  </si>
  <si>
    <t>Power: 2x8(10+170)s køres som 2 intervalserier af 8 gentagelser af 10 sekunder og 170 sek. pause. Fra kadance ca 50, med tung belastning, trædes med fuld kraft i 10 sek. Intervallet køres siddende</t>
  </si>
  <si>
    <t>2x4antrit</t>
  </si>
  <si>
    <t>Power: 2x4 antrit køres som 2 intervaslserier á 4 gentagelser med max power i 10-20 sek.</t>
  </si>
  <si>
    <t>3xantrit</t>
  </si>
  <si>
    <t>Power: 3 x antrit køres som antrit på mindre stejle stigninger á 5-10 sek. På stigningerne køres med fuld kraft</t>
  </si>
  <si>
    <t>Power: 5 x antrit køres som antrit på mindre stejle stigninger á 5-10 sek. På stigningerne køres med fuld kraft</t>
  </si>
  <si>
    <t>Power: 8 x antrit køres som antrit på mindre stejle stigninger á 5-10 sek. På stigningerne køres med fuld kraft</t>
  </si>
  <si>
    <t>2x(5xantrit)</t>
  </si>
  <si>
    <t>Power: 2x(5 x antrit) køres som 2 intervalserier af 5 antrit på mindre stejle stigninger á 5-10 sek. På stigningerne køres med fuld kraft</t>
  </si>
  <si>
    <t>2x(8xantrit)</t>
  </si>
  <si>
    <t>Power: 2x(8 x antrit) køres som 2 intervalserier af 8 antrit på mindre stejle stigninger á 5-10 sek. På stigningerne køres med fuld kraft</t>
  </si>
  <si>
    <t>1x5(60+180)s</t>
  </si>
  <si>
    <t>Power: 1x5(60+180)s, køres som 1 intervalserie med 5 gentagelser, af 60 sekunders arbejde og 180 sekunders pause, i hver serie. Kadance 60-70. Max mulig power i intervallet. Køres siddende</t>
  </si>
  <si>
    <t>1x8(60+180)s</t>
  </si>
  <si>
    <t>Power: 1x8(60+180)s, køres som 1 intervalserie med 8 gentagelser, af 60 sekunders arbejde og 180 sekunders pause, i hver serie. Kadance 60-70. Max mulig power i intervallet. Køres siddende</t>
  </si>
  <si>
    <t>2x5(60+180)s</t>
  </si>
  <si>
    <t>Power: 2x5(60+180)s, køres som 2 intervalserier med 5 gentagelser, af 60 sekunders arbejde og 180 sekunders pause, i hver serie. Kadance 60-70. Max mulig power i intervallet. Køres siddende</t>
  </si>
  <si>
    <t>2x8(60+180)s</t>
  </si>
  <si>
    <t>Power: 2x8(60+180)s, køres som 2 intervalserier med 8 gentagelser, af 60 sekunders arbejde og 180 sekunders pause, i hver serie. Kadance 60-70. Max mulig power i intervallet. Køres siddende</t>
  </si>
  <si>
    <t>1x4(30+90)s</t>
  </si>
  <si>
    <t>Power: 1x4(30+90)s, køres som 1 intervalserie med 4 gentagelser, af 30 sekunders arbejde og 90 sekunders pause, i hver serie. Kadance 60-70. Max mulig power i intervallet</t>
  </si>
  <si>
    <t>2x4(30+90)s</t>
  </si>
  <si>
    <t>Power: 2x4(30+90)s, køres som 2 intervalserier med 4 gentagelser, af 30 sekunders arbejde og 90 sekunders pause, i hver serie. Kadance 60-70. Max mulig power i intervallet</t>
  </si>
  <si>
    <t>1x4(20+40)</t>
  </si>
  <si>
    <t>Power: 1x4(20+40)s køres som 1 intervalserie med 4 gentagelser, af 20 sek arbejde og 40 sek pause. Kadance 60-70. max mulig power i intervallet. Køres siddende.</t>
  </si>
  <si>
    <t>1x5(20+40)</t>
  </si>
  <si>
    <t>Power: 1x5(20+40)s køres som 1 intervalserie med 5 gentagelser, af 20 sek arbejde og 40 sek pause. Kadance 60-70. max mulig power i intervallet. Køres siddende.</t>
  </si>
  <si>
    <t>1x6(20+40)</t>
  </si>
  <si>
    <t>Power: 1x6(20+40)s køres som 1 intervalserie med 6 gentagelser, af 20 sek arbejde og 40 sek pause. Kadance 60-70. max mulig power i intervallet. Køres siddende.</t>
  </si>
  <si>
    <t>2x4(20+40)</t>
  </si>
  <si>
    <t>Power: 2x4(20+40)s køres som 2 intervalserier med 4 gentagelser, af 20 sek arbejde og 40 sek pause. Kadance 60-70. max mulig power i intervallet. Køres siddende.</t>
  </si>
  <si>
    <t>2x5(20+40)</t>
  </si>
  <si>
    <t>Power: 2x5(20+40)s køres som 2 intervalserier med 5 gentagelser, af 20 sek arbejde og 40 sek pause. Kadance 60-70. max mulig power i intervallet. Køres siddende.</t>
  </si>
  <si>
    <t>2x6(20+40)</t>
  </si>
  <si>
    <t>Power: 2x6(20+40)s køres som 2 intervalserier med 6 gentagelser, af 20 sek arbejde og 40 sek pause. Kadance 60-70. max mulig power i intervallet. Køres siddende.</t>
  </si>
  <si>
    <t>2x30 s. stign.</t>
  </si>
  <si>
    <t>Power: 2x30 s. stign., køres som 2 intervaller af 30 sekunder. Intervallet køres på stigning. Samme maksimale power holdes hele vejen. Kadance 60-70 rpm.</t>
  </si>
  <si>
    <t>3x30 s. stign.</t>
  </si>
  <si>
    <t>Power: 3x30 s. stign., køres som 3 intervaller af 30 sekunder. Intervallet køres på stigning. Samme maksimale power holdes hele vejen. Kadance 60-70 rpm.</t>
  </si>
  <si>
    <t>4x30 s. stign.</t>
  </si>
  <si>
    <t>Power: 4x30 s. stign., køres som 4 intervaller af 30 sekunder. Intervallet køres på stigning. Samme maksimale power holdes hele vejen. Kadance 60-70 rpm.</t>
  </si>
  <si>
    <t>5x30 s. stign.</t>
  </si>
  <si>
    <t>Power: 5x30 s. stign., køres som 5 intervaller af 30 sekunder. Intervallet køres på stigning. Samme maksimale power holdes hele vejen. Kadance 60-70 rpm.</t>
  </si>
  <si>
    <t>6x30 s. stign.</t>
  </si>
  <si>
    <t>Power: 6x30 s. stign., køres som 6 intervaller af 30 sekunder. Intervallet køres på stigning. Samme maksimale power holdes hele vejen. Kadance 60-70 rpm.</t>
  </si>
  <si>
    <t>7x30 s. stign.</t>
  </si>
  <si>
    <t>Power: 7x30 s. stign., køres som 7 intervaller af 30 sekunder. Intervallet køres på stigning. Samme maksimale power holdes hele vejen. Kadance 60-70 rpm.</t>
  </si>
  <si>
    <t>8x30 s. stign.</t>
  </si>
  <si>
    <t>Power: 8x30 s. stign., køres som 8 intervaller af 30 sekunder. Intervallet køres på stigning. Samme maksimale power holdes hele vejen. Kadance 60-70 rpm.</t>
  </si>
  <si>
    <t>9x30 s. stign.</t>
  </si>
  <si>
    <t>Power: 9x30 s. stign., køres som 9 intervaller af 30 sekunder. Intervallet køres på stigning. Samme maksimale power holdes hele vejen. Kadance 60-70 rpm.</t>
  </si>
  <si>
    <t>10x30 s. stign.</t>
  </si>
  <si>
    <t>Power: 10x30 s. stign., køres som 10 intervaller af 30 sekunder. Intervallet køres på stigning. Samme maksimale power holdes hele vejen. Kadance 60-70 rpm.</t>
  </si>
  <si>
    <t>3x60 s. stign.</t>
  </si>
  <si>
    <t>Power: 3x60 s. stign., køres som 3 intervaller af 60 sekunder. Intervallet køres på stigning. Samme maksimale power holdes hele vejen. Kadance 60-70 rpm.</t>
  </si>
  <si>
    <t>4x60 s. stign.</t>
  </si>
  <si>
    <t>Power: 4x60 s. stign., køres som 4 intervaller af 60 sekunder. Intervallet køres på stigning. Samme maksimale power holdes hele vejen. Kadance 60-70 rpm.</t>
  </si>
  <si>
    <t>5x60 s. stign.</t>
  </si>
  <si>
    <t>Power: 5x60 s. stign., køres som 5 intervaller af 60 sekunder. Intervallet køres på stigning. Samme maksimale power holdes hele vejen. Kadance 60-70 rpm.</t>
  </si>
  <si>
    <t>6x60 s. stign.</t>
  </si>
  <si>
    <t>Power: 6x60 s. stign., køres som 6 intervaller af 60 sekunder. Intervallet køres på stigning. Samme maksimale power holdes hele vejen. Kadance 60-70 rpm.</t>
  </si>
  <si>
    <t>Power: 2x15(30+10)s køres som 2 intervalserier med 15 gentagelser af 30 sekunders arbejde og 10 sekunders pause. Fra kadance ca 50, med tung belastning, trædes med fuld kraft i 30 sek. Intervallet køres siddende</t>
  </si>
  <si>
    <t>Power: 2x30(10+10)s køres som 2 intervalserier af 30 gentagelser af 10 sekunder og 10 sek. pause. Fra kadance ca 50, med tung belastning, trædes med fuld kraft i 10 sek. Intervallet køres siddende</t>
  </si>
  <si>
    <t>Power: 2x20(15+15)s køres som 2 intervalserier af 20 gentagelser af 15 sekunder og 15 sek. pause. Fra kadance ca 50, med tung belastning, trædes med fuld kraft i 15 sek. Intervallet køres siddende</t>
  </si>
  <si>
    <t>Power: 2x20(30+15)s køres som 2 intervalserier af 20 gentagelser af 30 sekunder og 15 sek. pause. Fra kadance ca 50, med tung belastning, trædes med fuld kraft i 30 sek. Intervallet køres siddende</t>
  </si>
  <si>
    <t>Power: 3x30(15+5)s køres som 3 intervalserier af 30 gentagelser af 15 sekunder og 5 sek. pause. Fra kadance ca 50, med tung belastning, trædes med fuld kraft i 15 sek. Intervallet køres siddende</t>
  </si>
  <si>
    <t>Power: 8x(30+30)s køres som 8 gentagelser af 30 sekunder og 30 sek. pause. Fra kadance ca 50, med tung belastning, trædes med fuld kraft i 30 sek. Intervallet køres siddende</t>
  </si>
  <si>
    <t>Power: 10x(30+30)s køres som 10 gentagelser af 30 sekunder og 30 sek. pause. Fra kadance ca 50, med tung belastning, trædes med fuld kraft i 30 sek. Intervallet køres siddende</t>
  </si>
  <si>
    <t>Power: 2x30(20+10)s køres som 2 intervalserier af 30 gentagelser af 20 sekunder og 10 sek. pause. Fra kadance ca 50, med tung belastning, trædes med fuld kraft i 20 sek. Intervallet køres siddende</t>
  </si>
  <si>
    <t>Power: 2x5(90+90)s, køres som 2 intervalserier med 5 gentagelser, af 90 sekunders arbejde og 90 sekunders pause, i hver serie. Kadance 60-70. Max mulig power i intervallet. Køres siddende</t>
  </si>
  <si>
    <t>Power: 3x10(30+15)s køres som 3 intervalserier af 10 gentagelser af 30 sekunder og 15 sek. pause. Fra kadance ca 50, med tung belastning, trædes med fuld kraft i 30 sek. Intervallet køres siddende</t>
  </si>
  <si>
    <t>Bjergtræning</t>
  </si>
  <si>
    <t>2+1+2...m</t>
  </si>
  <si>
    <t>Bjergtræning: 2+1+2…m, køres som 2 min siddende + 1 min stående i samme el. højere gear + 2 siddende osv. Tidsperiode for intervalserien er nævnt i "Andet". Puls 10-20 slag under AT. Kadance 60-70</t>
  </si>
  <si>
    <t>5+2+5…m</t>
  </si>
  <si>
    <t>Bjergtræning: 5+2+5…m, køres som 5 min siddende + 2 min stående i samme el. højere gear + 5 siddende osv. Tidsperiode for intervalserien er nævnt i "Andet". Puls 10-20 slag under AT. Kadance 60-70</t>
  </si>
  <si>
    <t>7+3+7…m</t>
  </si>
  <si>
    <t>Bjergtræning: 7+3+7…m, køres som 7 min siddende + 3 min stående i samme el. højere gear + 7 siddende osv. Tidsperiode for intervalserien er nævnt i "Andet". Puls 10-20 slag under AT. Kadance 60-70</t>
  </si>
  <si>
    <t>10+3+10…m</t>
  </si>
  <si>
    <t>Bjergtræning: 10+3+10…m, køres som 10 min siddende + 3 min stående i samme el. højere gear + 10 siddende osv. Tidsperiode for intervalserien er nævnt i "Andet". Puls 10-20 slag under AT. Kadance 60-70</t>
  </si>
  <si>
    <t>5 m stående</t>
  </si>
  <si>
    <t>Bjergtræning: 5 m stående køres som 1 interval á 5 stående i højt gear (kadance 60-70), og puls 10-20 slag under AT</t>
  </si>
  <si>
    <t>10 m stående</t>
  </si>
  <si>
    <t>Bjergtræning: 10 m stående køres som 1 interval á 10 stående i højt gear (kadance 60-70), og puls 10-20 slag under AT</t>
  </si>
  <si>
    <t>15 m stående</t>
  </si>
  <si>
    <t>Bjergtræning: 15 m stående køres som 1 interval á 15 stående i højt gear (kadance 60-70), og puls 10-20 slag under AT</t>
  </si>
  <si>
    <t>5x1min</t>
  </si>
  <si>
    <t>1-2-3-2-1min</t>
  </si>
</sst>
</file>

<file path=xl/styles.xml><?xml version="1.0" encoding="utf-8"?>
<styleSheet xmlns="http://schemas.openxmlformats.org/spreadsheetml/2006/main">
  <numFmts count="12">
    <numFmt formatCode="GENERAL" numFmtId="164"/>
    <numFmt formatCode="MM/DD/YYYY" numFmtId="165"/>
    <numFmt formatCode="D\.M\.YY" numFmtId="166"/>
    <numFmt formatCode="@" numFmtId="167"/>
    <numFmt formatCode="#,##0" numFmtId="168"/>
    <numFmt formatCode="0" numFmtId="169"/>
    <numFmt formatCode="0.0" numFmtId="170"/>
    <numFmt formatCode="MMM\ DD" numFmtId="171"/>
    <numFmt formatCode="D/MMM" numFmtId="172"/>
    <numFmt formatCode="MM/DD/YY" numFmtId="173"/>
    <numFmt formatCode="DD/MM/YY" numFmtId="174"/>
    <numFmt formatCode="0.00" numFmtId="175"/>
  </numFmts>
  <fonts count="3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Times New Roman"/>
      <charset val="1"/>
      <family val="1"/>
      <sz val="8"/>
    </font>
    <font>
      <name val="Times New Roman"/>
      <charset val="1"/>
      <family val="1"/>
      <sz val="10"/>
    </font>
    <font>
      <name val="Times New Roman"/>
      <charset val="1"/>
      <family val="1"/>
      <sz val="6"/>
    </font>
    <font>
      <name val="Arial"/>
      <charset val="1"/>
      <family val="2"/>
      <sz val="8"/>
    </font>
    <font>
      <name val="Arial"/>
      <charset val="1"/>
      <family val="2"/>
      <b val="true"/>
      <sz val="16"/>
      <u val="single"/>
    </font>
    <font>
      <name val="Arial"/>
      <charset val="1"/>
      <family val="2"/>
      <sz val="6"/>
    </font>
    <font>
      <name val="Arial"/>
      <charset val="1"/>
      <family val="2"/>
      <sz val="16"/>
      <u val="single"/>
    </font>
    <font>
      <name val="Arial"/>
      <charset val="1"/>
      <family val="2"/>
      <b val="true"/>
      <sz val="12"/>
    </font>
    <font>
      <name val="Arial"/>
      <charset val="1"/>
      <family val="2"/>
      <sz val="12"/>
    </font>
    <font>
      <name val="Arial"/>
      <charset val="1"/>
      <family val="2"/>
      <b val="true"/>
      <sz val="26"/>
    </font>
    <font>
      <name val="Arial"/>
      <charset val="1"/>
      <family val="2"/>
      <b val="true"/>
      <sz val="8"/>
    </font>
    <font>
      <name val="Arial"/>
      <charset val="1"/>
      <family val="2"/>
      <b val="true"/>
      <sz val="6"/>
    </font>
    <font>
      <name val="Arial"/>
      <charset val="1"/>
      <family val="2"/>
      <b val="true"/>
      <sz val="10"/>
      <u val="single"/>
    </font>
    <font>
      <name val="Arial"/>
      <charset val="1"/>
      <family val="2"/>
      <color rgb="00FFFFFF"/>
      <sz val="6"/>
    </font>
    <font>
      <name val="Arial"/>
      <charset val="1"/>
      <family val="2"/>
      <color rgb="00993366"/>
      <sz val="6"/>
    </font>
    <font>
      <name val="Arial"/>
      <charset val="1"/>
      <family val="2"/>
      <b val="true"/>
      <color rgb="00993366"/>
      <sz val="9"/>
    </font>
    <font>
      <name val="Arial"/>
      <charset val="1"/>
      <family val="2"/>
      <b val="true"/>
      <color rgb="00993366"/>
      <sz val="8"/>
    </font>
    <font>
      <name val="Arial"/>
      <charset val="1"/>
      <family val="2"/>
      <color rgb="00993366"/>
      <sz val="9"/>
    </font>
    <font>
      <name val="Arial"/>
      <charset val="1"/>
      <family val="2"/>
      <color rgb="00993366"/>
      <sz val="8"/>
    </font>
    <font>
      <name val="Arial"/>
      <charset val="1"/>
      <family val="2"/>
      <color rgb="00FF0000"/>
      <sz val="6"/>
    </font>
    <font>
      <name val="Arial"/>
      <charset val="1"/>
      <family val="2"/>
      <b val="true"/>
      <sz val="10"/>
    </font>
    <font>
      <name val="Arial"/>
      <charset val="1"/>
      <family val="2"/>
      <sz val="9"/>
    </font>
    <font>
      <name val="Arial"/>
      <charset val="1"/>
      <family val="2"/>
      <color rgb="00A6A6A6"/>
      <sz val="8"/>
    </font>
    <font>
      <name val="Arial"/>
      <charset val="1"/>
      <family val="2"/>
      <color rgb="00C0C0C0"/>
      <sz val="8"/>
    </font>
    <font>
      <name val="Arial"/>
      <charset val="1"/>
      <family val="2"/>
      <color rgb="000000FF"/>
      <sz val="10"/>
      <u val="single"/>
    </font>
    <font>
      <name val="Arial"/>
      <charset val="1"/>
      <family val="2"/>
      <color rgb="00008000"/>
      <sz val="10"/>
    </font>
    <font>
      <name val="Arial"/>
      <charset val="1"/>
      <family val="2"/>
      <color rgb="00008000"/>
      <sz val="8"/>
    </font>
    <font>
      <name val="Arial"/>
      <charset val="1"/>
      <family val="2"/>
      <color rgb="00FF0000"/>
      <sz val="8"/>
    </font>
    <font>
      <name val="Arial"/>
      <charset val="1"/>
      <family val="2"/>
      <b val="true"/>
      <sz val="16"/>
    </font>
    <font>
      <name val="Arial"/>
      <charset val="1"/>
      <family val="2"/>
      <sz val="14"/>
    </font>
    <font>
      <name val="Arial"/>
      <charset val="1"/>
      <family val="2"/>
      <sz val="8"/>
      <vertAlign val="superscript"/>
    </font>
    <font>
      <name val="Calibri"/>
      <family val="2"/>
      <color rgb="00000000"/>
      <sz val="11"/>
    </font>
  </fonts>
  <fills count="6">
    <fill>
      <patternFill patternType="none"/>
    </fill>
    <fill>
      <patternFill patternType="gray125"/>
    </fill>
    <fill>
      <patternFill patternType="solid">
        <fgColor rgb="00FFFFFF"/>
        <bgColor rgb="00FFFFCC"/>
      </patternFill>
    </fill>
    <fill>
      <patternFill patternType="solid">
        <fgColor rgb="00DFDFE0"/>
        <bgColor rgb="00CCFFCC"/>
      </patternFill>
    </fill>
    <fill>
      <patternFill patternType="solid">
        <fgColor rgb="00FFCC00"/>
        <bgColor rgb="00FFFF00"/>
      </patternFill>
    </fill>
    <fill>
      <patternFill patternType="solid">
        <fgColor rgb="00FF0000"/>
        <bgColor rgb="00993300"/>
      </patternFill>
    </fill>
  </fills>
  <borders count="20">
    <border diagonalDown="false" diagonalUp="false">
      <left/>
      <right/>
      <top/>
      <bottom/>
      <diagonal/>
    </border>
    <border diagonalDown="false" diagonalUp="false">
      <left/>
      <right/>
      <top style="thick"/>
      <bottom/>
      <diagonal/>
    </border>
    <border diagonalDown="false" diagonalUp="false">
      <left style="hair"/>
      <right style="hair"/>
      <top style="hair"/>
      <bottom style="hair"/>
      <diagonal/>
    </border>
    <border diagonalDown="false" diagonalUp="false">
      <left/>
      <right/>
      <top style="hair"/>
      <bottom style="thick"/>
      <diagonal/>
    </border>
    <border diagonalDown="false" diagonalUp="false">
      <left style="thick"/>
      <right style="thick"/>
      <top style="thick"/>
      <bottom style="thick"/>
      <diagonal/>
    </border>
    <border diagonalDown="false" diagonalUp="false">
      <left style="thick"/>
      <right/>
      <top style="thick"/>
      <bottom style="thick"/>
      <diagonal/>
    </border>
    <border diagonalDown="false" diagonalUp="false">
      <left style="hair"/>
      <right style="hair"/>
      <top style="hair"/>
      <bottom/>
      <diagonal/>
    </border>
    <border diagonalDown="false" diagonalUp="false">
      <left style="hair"/>
      <right style="hair"/>
      <top/>
      <bottom style="hair"/>
      <diagonal/>
    </border>
    <border diagonalDown="false" diagonalUp="false">
      <left style="hair"/>
      <right/>
      <top/>
      <bottom style="hair"/>
      <diagonal/>
    </border>
    <border diagonalDown="false" diagonalUp="false">
      <left/>
      <right style="hair"/>
      <top/>
      <bottom style="hair"/>
      <diagonal/>
    </border>
    <border diagonalDown="false" diagonalUp="false">
      <left/>
      <right/>
      <top/>
      <bottom style="hair"/>
      <diagonal/>
    </border>
    <border diagonalDown="false" diagonalUp="false">
      <left/>
      <right/>
      <top style="hair"/>
      <bottom/>
      <diagonal/>
    </border>
    <border diagonalDown="false" diagonalUp="false">
      <left style="hair"/>
      <right/>
      <top/>
      <bottom/>
      <diagonal/>
    </border>
    <border diagonalDown="false" diagonalUp="false">
      <left/>
      <right/>
      <top/>
      <bottom style="thick"/>
      <diagonal/>
    </border>
    <border diagonalDown="false" diagonalUp="false">
      <left style="thick"/>
      <right style="thick"/>
      <top style="thick"/>
      <bottom/>
      <diagonal/>
    </border>
    <border diagonalDown="false" diagonalUp="false">
      <left style="thick"/>
      <right style="thick"/>
      <top/>
      <bottom/>
      <diagonal/>
    </border>
    <border diagonalDown="false" diagonalUp="false">
      <left style="thick"/>
      <right style="thick"/>
      <top/>
      <bottom style="thick"/>
      <diagonal/>
    </border>
    <border diagonalDown="false" diagonalUp="false">
      <left/>
      <right/>
      <top style="thick"/>
      <bottom style="thick"/>
      <diagonal/>
    </border>
    <border diagonalDown="false" diagonalUp="false">
      <left/>
      <right style="thick"/>
      <top style="thick"/>
      <bottom style="thick"/>
      <diagonal/>
    </border>
    <border diagonalDown="false" diagonalUp="false">
      <left style="hair"/>
      <right style="hair"/>
      <top style="hair"/>
      <bottom style="thick"/>
      <diagonal/>
    </border>
  </borders>
  <cellStyleXfs count="25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28" numFmtId="164">
      <alignment horizontal="general" indent="0" shrinkToFit="false" textRotation="0" vertical="bottom" wrapText="false"/>
      <protection hidden="false" locked="true"/>
    </xf>
  </cellStyleXfs>
  <cellXfs count="330">
    <xf applyAlignment="false" applyBorder="false" applyFont="false" applyProtection="false" borderId="0" fillId="0" fontId="0" numFmtId="164" xfId="0"/>
    <xf applyAlignment="false" applyBorder="false" applyFont="true" applyProtection="true" borderId="0" fillId="2" fontId="4" numFmtId="164" xfId="0">
      <protection hidden="false" locked="true"/>
    </xf>
    <xf applyAlignment="false" applyBorder="false" applyFont="true" applyProtection="true" borderId="0" fillId="2" fontId="5" numFmtId="164" xfId="0">
      <protection hidden="false" locked="true"/>
    </xf>
    <xf applyAlignment="false" applyBorder="false" applyFont="true" applyProtection="true" borderId="0" fillId="2" fontId="6" numFmtId="164" xfId="0">
      <protection hidden="false" locked="true"/>
    </xf>
    <xf applyAlignment="true" applyBorder="true" applyFont="true" applyProtection="true" borderId="1" fillId="2" fontId="7" numFmtId="164" xfId="0">
      <alignment horizontal="right" indent="0" shrinkToFit="false" textRotation="0" vertical="bottom" wrapText="false"/>
      <protection hidden="false" locked="true"/>
    </xf>
    <xf applyAlignment="false" applyBorder="true" applyFont="true" applyProtection="true" borderId="1" fillId="2" fontId="0" numFmtId="164" xfId="0">
      <protection hidden="false" locked="true"/>
    </xf>
    <xf applyAlignment="true" applyBorder="true" applyFont="true" applyProtection="true" borderId="0" fillId="2" fontId="8" numFmtId="164" xfId="0">
      <alignment horizontal="right" indent="0" shrinkToFit="false" textRotation="0" vertical="bottom" wrapText="false"/>
      <protection hidden="false" locked="true"/>
    </xf>
    <xf applyAlignment="false" applyBorder="true" applyFont="true" applyProtection="true" borderId="0" fillId="2" fontId="9" numFmtId="164" xfId="0">
      <protection hidden="false" locked="true"/>
    </xf>
    <xf applyAlignment="true" applyBorder="true" applyFont="true" applyProtection="true" borderId="0" fillId="2" fontId="10" numFmtId="164" xfId="0">
      <alignment horizontal="left" indent="0" shrinkToFit="false" textRotation="0" vertical="bottom" wrapText="false"/>
      <protection hidden="false" locked="true"/>
    </xf>
    <xf applyAlignment="false" applyBorder="true" applyFont="true" applyProtection="true" borderId="0" fillId="2" fontId="11" numFmtId="164" xfId="0">
      <protection hidden="false" locked="true"/>
    </xf>
    <xf applyAlignment="true" applyBorder="true" applyFont="true" applyProtection="true" borderId="0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true" applyProtection="true" borderId="0" fillId="2" fontId="11" numFmtId="164" xfId="0">
      <alignment horizontal="right" indent="0" shrinkToFit="false" textRotation="0" vertical="bottom" wrapText="false"/>
      <protection hidden="false" locked="true"/>
    </xf>
    <xf applyAlignment="true" applyBorder="true" applyFont="true" applyProtection="true" borderId="0" fillId="2" fontId="12" numFmtId="164" xfId="0">
      <alignment horizontal="left" indent="0" shrinkToFit="false" textRotation="0" vertical="bottom" wrapText="false"/>
      <protection hidden="false" locked="true"/>
    </xf>
    <xf applyAlignment="false" applyBorder="true" applyFont="true" applyProtection="true" borderId="0" fillId="2" fontId="13" numFmtId="164" xfId="0">
      <protection hidden="false" locked="true"/>
    </xf>
    <xf applyAlignment="false" applyBorder="true" applyFont="true" applyProtection="true" borderId="0" fillId="2" fontId="0" numFmtId="164" xfId="0">
      <protection hidden="false" locked="true"/>
    </xf>
    <xf applyAlignment="true" applyBorder="true" applyFont="true" applyProtection="true" borderId="0" fillId="2" fontId="12" numFmtId="164" xfId="0">
      <alignment horizontal="right" indent="0" shrinkToFit="false" textRotation="0" vertical="bottom" wrapText="false"/>
      <protection hidden="false" locked="true"/>
    </xf>
    <xf applyAlignment="false" applyBorder="true" applyFont="true" applyProtection="true" borderId="0" fillId="2" fontId="0" numFmtId="165" xfId="0">
      <protection hidden="false" locked="true"/>
    </xf>
    <xf applyAlignment="true" applyBorder="true" applyFont="true" applyProtection="true" borderId="0" fillId="2" fontId="14" numFmtId="164" xfId="0">
      <alignment horizontal="right" indent="0" shrinkToFit="false" textRotation="0" vertical="bottom" wrapText="false"/>
      <protection hidden="false" locked="true"/>
    </xf>
    <xf applyAlignment="true" applyBorder="true" applyFont="true" applyProtection="true" borderId="1" fillId="2" fontId="15" numFmtId="164" xfId="0">
      <alignment horizontal="right" indent="0" shrinkToFit="false" textRotation="0" vertical="bottom" wrapText="false"/>
      <protection hidden="false" locked="true"/>
    </xf>
    <xf applyAlignment="false" applyBorder="true" applyFont="true" applyProtection="true" borderId="1" fillId="2" fontId="7" numFmtId="164" xfId="0">
      <protection hidden="false" locked="true"/>
    </xf>
    <xf applyAlignment="true" applyBorder="false" applyFont="true" applyProtection="true" borderId="0" fillId="2" fontId="9" numFmtId="166" xfId="0">
      <alignment horizontal="center" indent="0" shrinkToFit="false" textRotation="0" vertical="bottom" wrapText="false"/>
      <protection hidden="false" locked="true"/>
    </xf>
    <xf applyAlignment="false" applyBorder="false" applyFont="true" applyProtection="true" borderId="0" fillId="2" fontId="7" numFmtId="164" xfId="0">
      <protection hidden="false" locked="true"/>
    </xf>
    <xf applyAlignment="false" applyBorder="false" applyFont="true" applyProtection="true" borderId="0" fillId="2" fontId="16" numFmtId="164" xfId="0">
      <protection hidden="false" locked="true"/>
    </xf>
    <xf applyAlignment="false" applyBorder="false" applyFont="true" applyProtection="true" borderId="0" fillId="2" fontId="15" numFmtId="164" xfId="0">
      <protection hidden="false" locked="true"/>
    </xf>
    <xf applyAlignment="true" applyBorder="true" applyFont="true" applyProtection="true" borderId="0" fillId="3" fontId="17" numFmtId="165" xfId="0">
      <alignment horizontal="general" indent="0" shrinkToFit="false" textRotation="90" vertical="bottom" wrapText="false"/>
      <protection hidden="false" locked="true"/>
    </xf>
    <xf applyAlignment="true" applyBorder="true" applyFont="true" applyProtection="true" borderId="0" fillId="3" fontId="17" numFmtId="167" xfId="0">
      <alignment horizontal="general" indent="0" shrinkToFit="false" textRotation="90" vertical="bottom" wrapText="false"/>
      <protection hidden="false" locked="true"/>
    </xf>
    <xf applyAlignment="false" applyBorder="false" applyFont="true" applyProtection="true" borderId="0" fillId="2" fontId="0" numFmtId="164" xfId="0">
      <protection hidden="false" locked="true"/>
    </xf>
    <xf applyAlignment="false" applyBorder="false" applyFont="true" applyProtection="true" borderId="0" fillId="2" fontId="18" numFmtId="166" xfId="0">
      <protection hidden="false" locked="true"/>
    </xf>
    <xf applyAlignment="true" applyBorder="false" applyFont="true" applyProtection="true" borderId="0" fillId="2" fontId="14" numFmtId="164" xfId="0">
      <alignment horizontal="right" indent="0" shrinkToFit="false" textRotation="0" vertical="bottom" wrapText="false"/>
      <protection hidden="false" locked="true"/>
    </xf>
    <xf applyAlignment="false" applyBorder="false" applyFont="true" applyProtection="true" borderId="0" fillId="2" fontId="14" numFmtId="166" xfId="0">
      <protection hidden="false" locked="true"/>
    </xf>
    <xf applyAlignment="true" applyBorder="true" applyFont="true" applyProtection="true" borderId="2" fillId="2" fontId="0" numFmtId="164" xfId="0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2" fillId="2" fontId="18" numFmtId="164" xfId="0">
      <alignment horizontal="general" indent="0" shrinkToFit="false" textRotation="0" vertical="bottom" wrapText="false"/>
      <protection hidden="false" locked="true"/>
    </xf>
    <xf applyAlignment="false" applyBorder="true" applyFont="true" applyProtection="true" borderId="2" fillId="2" fontId="19" numFmtId="164" xfId="0">
      <protection hidden="false" locked="true"/>
    </xf>
    <xf applyAlignment="true" applyBorder="true" applyFont="true" applyProtection="true" borderId="2" fillId="2" fontId="19" numFmtId="164" xfId="0">
      <alignment horizontal="center" indent="0" shrinkToFit="false" textRotation="0" vertical="bottom" wrapText="false"/>
      <protection hidden="false" locked="true"/>
    </xf>
    <xf applyAlignment="false" applyBorder="false" applyFont="true" applyProtection="true" borderId="0" fillId="2" fontId="14" numFmtId="164" xfId="0">
      <protection hidden="false" locked="true"/>
    </xf>
    <xf applyAlignment="false" applyBorder="false" applyFont="true" applyProtection="true" borderId="0" fillId="2" fontId="20" numFmtId="168" xfId="0">
      <protection hidden="false" locked="true"/>
    </xf>
    <xf applyAlignment="false" applyBorder="true" applyFont="true" applyProtection="true" borderId="2" fillId="2" fontId="0" numFmtId="164" xfId="0">
      <protection hidden="false" locked="true"/>
    </xf>
    <xf applyAlignment="false" applyBorder="true" applyFont="true" applyProtection="true" borderId="2" fillId="2" fontId="18" numFmtId="164" xfId="0">
      <protection hidden="false" locked="true"/>
    </xf>
    <xf applyAlignment="true" applyBorder="true" applyFont="true" applyProtection="true" borderId="2" fillId="2" fontId="21" numFmtId="164" xfId="0">
      <alignment horizontal="left" indent="0" shrinkToFit="false" textRotation="0" vertical="bottom" wrapText="false"/>
      <protection hidden="false" locked="true"/>
    </xf>
    <xf applyAlignment="false" applyBorder="false" applyFont="true" applyProtection="true" borderId="0" fillId="2" fontId="9" numFmtId="164" xfId="0">
      <protection hidden="false" locked="true"/>
    </xf>
    <xf applyAlignment="true" applyBorder="false" applyFont="true" applyProtection="true" borderId="0" fillId="2" fontId="7" numFmtId="164" xfId="0">
      <alignment horizontal="center" indent="0" shrinkToFit="false" textRotation="0" vertical="bottom" wrapText="false"/>
      <protection hidden="false" locked="true"/>
    </xf>
    <xf applyAlignment="true" applyBorder="true" applyFont="true" applyProtection="true" borderId="2" fillId="2" fontId="21" numFmtId="164" xfId="0">
      <alignment horizontal="right" indent="0" shrinkToFit="false" textRotation="0" vertical="bottom" wrapText="false"/>
      <protection hidden="false" locked="true"/>
    </xf>
    <xf applyAlignment="false" applyBorder="false" applyFont="true" applyProtection="true" borderId="0" fillId="2" fontId="20" numFmtId="165" xfId="0">
      <protection hidden="false" locked="true"/>
    </xf>
    <xf applyAlignment="false" applyBorder="false" applyFont="true" applyProtection="true" borderId="0" fillId="2" fontId="7" numFmtId="169" xfId="0">
      <protection hidden="false" locked="true"/>
    </xf>
    <xf applyAlignment="false" applyBorder="true" applyFont="true" applyProtection="true" borderId="2" fillId="2" fontId="21" numFmtId="164" xfId="0">
      <protection hidden="false" locked="true"/>
    </xf>
    <xf applyAlignment="false" applyBorder="false" applyFont="true" applyProtection="true" borderId="0" fillId="2" fontId="20" numFmtId="164" xfId="0">
      <protection hidden="false" locked="true"/>
    </xf>
    <xf applyAlignment="false" applyBorder="false" applyFont="true" applyProtection="true" borderId="0" fillId="2" fontId="22" numFmtId="164" xfId="0">
      <protection hidden="false" locked="true"/>
    </xf>
    <xf applyAlignment="false" applyBorder="true" applyFont="true" applyProtection="true" borderId="2" fillId="2" fontId="23" numFmtId="164" xfId="0">
      <protection hidden="false" locked="true"/>
    </xf>
    <xf applyAlignment="false" applyBorder="true" applyFont="true" applyProtection="true" borderId="2" fillId="2" fontId="0" numFmtId="170" xfId="0">
      <protection hidden="false" locked="true"/>
    </xf>
    <xf applyAlignment="false" applyBorder="true" applyFont="true" applyProtection="true" borderId="2" fillId="2" fontId="0" numFmtId="169" xfId="0">
      <protection hidden="false" locked="true"/>
    </xf>
    <xf applyAlignment="false" applyBorder="true" applyFont="true" applyProtection="true" borderId="2" fillId="2" fontId="23" numFmtId="169" xfId="0">
      <protection hidden="false" locked="true"/>
    </xf>
    <xf applyAlignment="false" applyBorder="true" applyFont="true" applyProtection="true" borderId="2" fillId="2" fontId="9" numFmtId="169" xfId="0">
      <protection hidden="false" locked="true"/>
    </xf>
    <xf applyAlignment="false" applyBorder="true" applyFont="true" applyProtection="true" borderId="2" fillId="2" fontId="9" numFmtId="164" xfId="0">
      <protection hidden="false" locked="true"/>
    </xf>
    <xf applyAlignment="true" applyBorder="true" applyFont="true" applyProtection="true" borderId="2" fillId="2" fontId="7" numFmtId="164" xfId="0">
      <alignment horizontal="left" indent="0" shrinkToFit="false" textRotation="0" vertical="bottom" wrapText="false"/>
      <protection hidden="false" locked="true"/>
    </xf>
    <xf applyAlignment="false" applyBorder="false" applyFont="true" applyProtection="true" borderId="0" fillId="2" fontId="7" numFmtId="168" xfId="0">
      <protection hidden="false" locked="true"/>
    </xf>
    <xf applyAlignment="false" applyBorder="true" applyFont="true" applyProtection="true" borderId="0" fillId="2" fontId="23" numFmtId="164" xfId="0">
      <protection hidden="false" locked="true"/>
    </xf>
    <xf applyAlignment="true" applyBorder="false" applyFont="true" applyProtection="true" borderId="0" fillId="2" fontId="24" numFmtId="164" xfId="0">
      <alignment horizontal="right" indent="0" shrinkToFit="false" textRotation="0" vertical="bottom" wrapText="false"/>
      <protection hidden="false" locked="true"/>
    </xf>
    <xf applyAlignment="true" applyBorder="true" applyFont="true" applyProtection="true" borderId="3" fillId="2" fontId="24" numFmtId="164" xfId="0">
      <alignment horizontal="left" indent="0" shrinkToFit="false" textRotation="0" vertical="bottom" wrapText="false"/>
      <protection hidden="false" locked="false"/>
    </xf>
    <xf applyAlignment="false" applyBorder="false" applyFont="true" applyProtection="true" borderId="0" fillId="2" fontId="25" numFmtId="164" xfId="0">
      <protection hidden="false" locked="true"/>
    </xf>
    <xf applyAlignment="false" applyBorder="false" applyFont="false" applyProtection="false" borderId="0" fillId="2" fontId="0" numFmtId="164" xfId="0"/>
    <xf applyAlignment="false" applyBorder="false" applyFont="true" applyProtection="false" borderId="0" fillId="2" fontId="0" numFmtId="164" xfId="0"/>
    <xf applyAlignment="false" applyBorder="false" applyFont="true" applyProtection="false" borderId="0" fillId="2" fontId="11" numFmtId="164" xfId="0"/>
    <xf applyAlignment="true" applyBorder="false" applyFont="true" applyProtection="false" borderId="0" fillId="2" fontId="11" numFmtId="164" xfId="0">
      <alignment horizontal="right" indent="0" shrinkToFit="false" textRotation="0" vertical="bottom" wrapText="false"/>
    </xf>
    <xf applyAlignment="false" applyBorder="true" applyFont="true" applyProtection="false" borderId="4" fillId="2" fontId="11" numFmtId="164" xfId="0"/>
    <xf applyAlignment="false" applyBorder="true" applyFont="true" applyProtection="false" borderId="4" fillId="2" fontId="0" numFmtId="164" xfId="0"/>
    <xf applyAlignment="false" applyBorder="true" applyFont="false" applyProtection="false" borderId="0" fillId="2" fontId="0" numFmtId="164" xfId="0"/>
    <xf applyAlignment="true" applyBorder="true" applyFont="true" applyProtection="false" borderId="0" fillId="2" fontId="11" numFmtId="164" xfId="0">
      <alignment horizontal="right" indent="0" shrinkToFit="false" textRotation="0" vertical="bottom" wrapText="false"/>
    </xf>
    <xf applyAlignment="true" applyBorder="true" applyFont="true" applyProtection="false" borderId="0" fillId="2" fontId="11" numFmtId="164" xfId="0">
      <alignment horizontal="left" indent="0" shrinkToFit="false" textRotation="0" vertical="bottom" wrapText="false"/>
    </xf>
    <xf applyAlignment="true" applyBorder="true" applyFont="true" applyProtection="false" borderId="0" fillId="2" fontId="12" numFmtId="164" xfId="0">
      <alignment horizontal="left" indent="0" shrinkToFit="false" textRotation="0" vertical="bottom" wrapText="false"/>
    </xf>
    <xf applyAlignment="true" applyBorder="true" applyFont="true" applyProtection="false" borderId="0" fillId="2" fontId="24" numFmtId="164" xfId="0">
      <alignment horizontal="left" indent="0" shrinkToFit="false" textRotation="0" vertical="bottom" wrapText="false"/>
    </xf>
    <xf applyAlignment="false" applyBorder="true" applyFont="true" applyProtection="false" borderId="0" fillId="2" fontId="11" numFmtId="164" xfId="0"/>
    <xf applyAlignment="false" applyBorder="true" applyFont="true" applyProtection="false" borderId="0" fillId="2" fontId="12" numFmtId="164" xfId="0"/>
    <xf applyAlignment="false" applyBorder="true" applyFont="true" applyProtection="false" borderId="0" fillId="2" fontId="24" numFmtId="164" xfId="0"/>
    <xf applyAlignment="true" applyBorder="true" applyFont="true" applyProtection="false" borderId="2" fillId="2" fontId="0" numFmtId="164" xfId="0">
      <alignment horizontal="general" indent="0" shrinkToFit="false" textRotation="0" vertical="bottom" wrapText="false"/>
    </xf>
    <xf applyAlignment="false" applyBorder="true" applyFont="true" applyProtection="false" borderId="2" fillId="2" fontId="19" numFmtId="164" xfId="0"/>
    <xf applyAlignment="true" applyBorder="true" applyFont="true" applyProtection="false" borderId="2" fillId="2" fontId="19" numFmtId="164" xfId="0">
      <alignment horizontal="center" indent="0" shrinkToFit="false" textRotation="0" vertical="bottom" wrapText="false"/>
    </xf>
    <xf applyAlignment="false" applyBorder="true" applyFont="true" applyProtection="false" borderId="2" fillId="2" fontId="0" numFmtId="164" xfId="0"/>
    <xf applyAlignment="true" applyBorder="true" applyFont="true" applyProtection="false" borderId="2" fillId="2" fontId="21" numFmtId="164" xfId="0">
      <alignment horizontal="left" indent="0" shrinkToFit="false" textRotation="0" vertical="bottom" wrapText="false"/>
    </xf>
    <xf applyAlignment="true" applyBorder="true" applyFont="true" applyProtection="false" borderId="2" fillId="2" fontId="21" numFmtId="164" xfId="0">
      <alignment horizontal="right" indent="0" shrinkToFit="false" textRotation="0" vertical="bottom" wrapText="false"/>
    </xf>
    <xf applyAlignment="false" applyBorder="true" applyFont="true" applyProtection="false" borderId="2" fillId="2" fontId="21" numFmtId="164" xfId="0"/>
    <xf applyAlignment="true" applyBorder="true" applyFont="true" applyProtection="false" borderId="4" fillId="2" fontId="0" numFmtId="164" xfId="0">
      <alignment horizontal="right" indent="0" shrinkToFit="false" textRotation="0" vertical="bottom" wrapText="false"/>
    </xf>
    <xf applyAlignment="false" applyBorder="true" applyFont="true" applyProtection="false" borderId="4" fillId="2" fontId="0" numFmtId="170" xfId="0"/>
    <xf applyAlignment="false" applyBorder="false" applyFont="false" applyProtection="false" borderId="0" fillId="2" fontId="0" numFmtId="170" xfId="0"/>
    <xf applyAlignment="false" applyBorder="true" applyFont="true" applyProtection="false" borderId="5" fillId="2" fontId="0" numFmtId="164" xfId="0"/>
    <xf applyAlignment="true" applyBorder="true" applyFont="true" applyProtection="false" borderId="4" fillId="2" fontId="0" numFmtId="164" xfId="0">
      <alignment horizontal="left" indent="0" shrinkToFit="false" textRotation="0" vertical="bottom" wrapText="false"/>
    </xf>
    <xf applyAlignment="true" applyBorder="true" applyFont="true" applyProtection="false" borderId="4" fillId="2" fontId="0" numFmtId="164" xfId="0">
      <alignment horizontal="center" indent="0" shrinkToFit="false" textRotation="0" vertical="bottom" wrapText="false"/>
    </xf>
    <xf applyAlignment="true" applyBorder="true" applyFont="false" applyProtection="false" borderId="4" fillId="2" fontId="0" numFmtId="164" xfId="0">
      <alignment horizontal="center" indent="0" shrinkToFit="false" textRotation="0" vertical="bottom" wrapText="false"/>
    </xf>
    <xf applyAlignment="true" applyBorder="true" applyFont="false" applyProtection="false" borderId="4" fillId="2" fontId="0" numFmtId="164" xfId="0">
      <alignment horizontal="left" indent="0" shrinkToFit="false" textRotation="0" vertical="bottom" wrapText="false"/>
    </xf>
    <xf applyAlignment="false" applyBorder="false" applyFont="true" applyProtection="false" borderId="0" fillId="2" fontId="4" numFmtId="164" xfId="20"/>
    <xf applyAlignment="false" applyBorder="true" applyFont="true" applyProtection="true" borderId="0" fillId="2" fontId="0" numFmtId="164" xfId="20">
      <protection hidden="true" locked="true"/>
    </xf>
    <xf applyAlignment="true" applyBorder="true" applyFont="true" applyProtection="true" borderId="0" fillId="2" fontId="0" numFmtId="164" xfId="20">
      <alignment horizontal="right" indent="0" shrinkToFit="false" textRotation="0" vertical="bottom" wrapText="false"/>
      <protection hidden="true" locked="true"/>
    </xf>
    <xf applyAlignment="false" applyBorder="false" applyFont="true" applyProtection="true" borderId="0" fillId="2" fontId="0" numFmtId="164" xfId="20">
      <protection hidden="true" locked="true"/>
    </xf>
    <xf applyAlignment="false" applyBorder="true" applyFont="true" applyProtection="false" borderId="0" fillId="2" fontId="7" numFmtId="164" xfId="20"/>
    <xf applyAlignment="false" applyBorder="true" applyFont="true" applyProtection="false" borderId="0" fillId="2" fontId="24" numFmtId="164" xfId="20"/>
    <xf applyAlignment="true" applyBorder="true" applyFont="true" applyProtection="false" borderId="0" fillId="2" fontId="7" numFmtId="164" xfId="20">
      <alignment horizontal="left" indent="0" shrinkToFit="false" textRotation="0" vertical="top" wrapText="true"/>
    </xf>
    <xf applyAlignment="true" applyBorder="true" applyFont="true" applyProtection="false" borderId="0" fillId="2" fontId="11" numFmtId="164" xfId="20">
      <alignment horizontal="right" indent="0" shrinkToFit="false" textRotation="0" vertical="bottom" wrapText="false"/>
    </xf>
    <xf applyAlignment="true" applyBorder="true" applyFont="true" applyProtection="false" borderId="0" fillId="2" fontId="11" numFmtId="164" xfId="20">
      <alignment horizontal="left" indent="0" shrinkToFit="false" textRotation="0" vertical="bottom" wrapText="false"/>
    </xf>
    <xf applyAlignment="false" applyBorder="false" applyFont="true" applyProtection="false" borderId="0" fillId="2" fontId="12" numFmtId="164" xfId="20"/>
    <xf applyAlignment="true" applyBorder="true" applyFont="true" applyProtection="false" borderId="0" fillId="2" fontId="7" numFmtId="164" xfId="20">
      <alignment horizontal="left" indent="0" shrinkToFit="false" textRotation="0" vertical="top" wrapText="false"/>
    </xf>
    <xf applyAlignment="true" applyBorder="false" applyFont="true" applyProtection="false" borderId="0" fillId="2" fontId="7" numFmtId="164" xfId="20">
      <alignment horizontal="right" indent="0" shrinkToFit="false" textRotation="0" vertical="bottom" wrapText="false"/>
    </xf>
    <xf applyAlignment="true" applyBorder="false" applyFont="true" applyProtection="false" borderId="0" fillId="2" fontId="7" numFmtId="164" xfId="20">
      <alignment horizontal="left" indent="0" shrinkToFit="false" textRotation="0" vertical="bottom" wrapText="false"/>
    </xf>
    <xf applyAlignment="false" applyBorder="false" applyFont="true" applyProtection="false" borderId="0" fillId="2" fontId="7" numFmtId="164" xfId="20"/>
    <xf applyAlignment="true" applyBorder="true" applyFont="true" applyProtection="false" borderId="6" fillId="2" fontId="7" numFmtId="171" xfId="20">
      <alignment horizontal="center" indent="0" shrinkToFit="false" textRotation="0" vertical="center" wrapText="false"/>
    </xf>
    <xf applyAlignment="true" applyBorder="true" applyFont="true" applyProtection="false" borderId="6" fillId="2" fontId="7" numFmtId="164" xfId="20">
      <alignment horizontal="center" indent="0" shrinkToFit="false" textRotation="0" vertical="center" wrapText="false"/>
    </xf>
    <xf applyAlignment="true" applyBorder="true" applyFont="true" applyProtection="false" borderId="6" fillId="2" fontId="7" numFmtId="167" xfId="20">
      <alignment horizontal="center" indent="0" shrinkToFit="false" textRotation="0" vertical="center" wrapText="false"/>
    </xf>
    <xf applyAlignment="true" applyBorder="true" applyFont="true" applyProtection="false" borderId="0" fillId="2" fontId="7" numFmtId="167" xfId="20">
      <alignment horizontal="center" indent="0" shrinkToFit="false" textRotation="0" vertical="center" wrapText="false"/>
    </xf>
    <xf applyAlignment="true" applyBorder="true" applyFont="true" applyProtection="false" borderId="7" fillId="2" fontId="7" numFmtId="171" xfId="20">
      <alignment horizontal="center" indent="0" shrinkToFit="false" textRotation="0" vertical="center" wrapText="false"/>
    </xf>
    <xf applyAlignment="true" applyBorder="true" applyFont="true" applyProtection="false" borderId="8" fillId="2" fontId="7" numFmtId="164" xfId="20">
      <alignment horizontal="center" indent="0" shrinkToFit="false" textRotation="0" vertical="center" wrapText="false"/>
    </xf>
    <xf applyAlignment="true" applyBorder="true" applyFont="true" applyProtection="false" borderId="9" fillId="2" fontId="7" numFmtId="164" xfId="20">
      <alignment horizontal="center" indent="0" shrinkToFit="false" textRotation="0" vertical="center" wrapText="false"/>
    </xf>
    <xf applyAlignment="true" applyBorder="true" applyFont="true" applyProtection="false" borderId="7" fillId="2" fontId="7" numFmtId="164" xfId="20">
      <alignment horizontal="center" indent="0" shrinkToFit="false" textRotation="0" vertical="center" wrapText="false"/>
    </xf>
    <xf applyAlignment="true" applyBorder="true" applyFont="true" applyProtection="false" borderId="8" fillId="2" fontId="7" numFmtId="167" xfId="20">
      <alignment horizontal="center" indent="0" shrinkToFit="false" textRotation="0" vertical="center" wrapText="false"/>
    </xf>
    <xf applyAlignment="true" applyBorder="true" applyFont="true" applyProtection="false" borderId="10" fillId="2" fontId="7" numFmtId="167" xfId="20">
      <alignment horizontal="center" indent="0" shrinkToFit="false" textRotation="0" vertical="center" wrapText="false"/>
    </xf>
    <xf applyAlignment="true" applyBorder="true" applyFont="true" applyProtection="false" borderId="9" fillId="2" fontId="7" numFmtId="167" xfId="20">
      <alignment horizontal="center" indent="0" shrinkToFit="false" textRotation="0" vertical="center" wrapText="false"/>
    </xf>
    <xf applyAlignment="true" applyBorder="true" applyFont="true" applyProtection="false" borderId="11" fillId="2" fontId="7" numFmtId="171" xfId="20">
      <alignment horizontal="center" indent="0" shrinkToFit="false" textRotation="0" vertical="center" wrapText="false"/>
    </xf>
    <xf applyAlignment="true" applyBorder="true" applyFont="true" applyProtection="false" borderId="11" fillId="2" fontId="7" numFmtId="164" xfId="20">
      <alignment horizontal="center" indent="0" shrinkToFit="false" textRotation="0" vertical="center" wrapText="false"/>
    </xf>
    <xf applyAlignment="true" applyBorder="true" applyFont="true" applyProtection="false" borderId="11" fillId="2" fontId="7" numFmtId="167" xfId="20">
      <alignment horizontal="center" indent="0" shrinkToFit="false" textRotation="0" vertical="center" wrapText="false"/>
    </xf>
    <xf applyAlignment="true" applyBorder="false" applyFont="true" applyProtection="false" borderId="0" fillId="2" fontId="14" numFmtId="171" xfId="0">
      <alignment horizontal="center" indent="0" shrinkToFit="false" textRotation="0" vertical="bottom" wrapText="false"/>
    </xf>
    <xf applyAlignment="false" applyBorder="false" applyFont="true" applyProtection="false" borderId="0" fillId="2" fontId="7" numFmtId="164" xfId="0"/>
    <xf applyAlignment="true" applyBorder="true" applyFont="true" applyProtection="true" borderId="2" fillId="2" fontId="7" numFmtId="171" xfId="0">
      <alignment horizontal="center" indent="0" shrinkToFit="false" textRotation="0" vertical="center" wrapText="false"/>
      <protection hidden="false" locked="false"/>
    </xf>
    <xf applyAlignment="true" applyBorder="true" applyFont="true" applyProtection="true" borderId="2" fillId="2" fontId="7" numFmtId="164" xfId="0">
      <alignment horizontal="left" indent="0" shrinkToFit="false" textRotation="0" vertical="center" wrapText="false"/>
      <protection hidden="false" locked="false"/>
    </xf>
    <xf applyAlignment="true" applyBorder="true" applyFont="true" applyProtection="false" borderId="2" fillId="2" fontId="7" numFmtId="169" xfId="0">
      <alignment horizontal="center" indent="0" shrinkToFit="false" textRotation="0" vertical="center" wrapText="false"/>
    </xf>
    <xf applyAlignment="true" applyBorder="true" applyFont="true" applyProtection="true" borderId="2" fillId="2" fontId="7" numFmtId="164" xfId="0">
      <alignment horizontal="center" indent="0" shrinkToFit="false" textRotation="0" vertical="center" wrapText="false"/>
      <protection hidden="false" locked="false"/>
    </xf>
    <xf applyAlignment="true" applyBorder="true" applyFont="true" applyProtection="false" borderId="2" fillId="2" fontId="7" numFmtId="167" xfId="0">
      <alignment horizontal="left" indent="0" shrinkToFit="false" textRotation="0" vertical="center" wrapText="false"/>
    </xf>
    <xf applyAlignment="true" applyBorder="true" applyFont="true" applyProtection="false" borderId="0" fillId="2" fontId="7" numFmtId="167" xfId="0">
      <alignment horizontal="left" indent="0" shrinkToFit="false" textRotation="0" vertical="center" wrapText="false"/>
    </xf>
    <xf applyAlignment="false" applyBorder="true" applyFont="true" applyProtection="false" borderId="4" fillId="0" fontId="0" numFmtId="164" xfId="21"/>
    <xf applyAlignment="false" applyBorder="true" applyFont="false" applyProtection="false" borderId="4" fillId="0" fontId="0" numFmtId="164" xfId="22"/>
    <xf applyAlignment="true" applyBorder="true" applyFont="true" applyProtection="false" borderId="2" fillId="2" fontId="7" numFmtId="164" xfId="0">
      <alignment horizontal="center" indent="0" shrinkToFit="false" textRotation="0" vertical="center" wrapText="false"/>
    </xf>
    <xf applyAlignment="true" applyBorder="true" applyFont="true" applyProtection="true" borderId="2" fillId="2" fontId="7" numFmtId="167" xfId="0">
      <alignment horizontal="center" indent="0" shrinkToFit="false" textRotation="0" vertical="center" wrapText="false"/>
      <protection hidden="false" locked="false"/>
    </xf>
    <xf applyAlignment="true" applyBorder="true" applyFont="true" applyProtection="false" borderId="4" fillId="0" fontId="0" numFmtId="164" xfId="0">
      <alignment horizontal="general" indent="0" shrinkToFit="false" textRotation="0" vertical="bottom" wrapText="false"/>
    </xf>
    <xf applyAlignment="false" applyBorder="true" applyFont="false" applyProtection="false" borderId="4" fillId="0" fontId="0" numFmtId="164" xfId="23"/>
    <xf applyAlignment="true" applyBorder="true" applyFont="true" applyProtection="false" borderId="11" fillId="2" fontId="7" numFmtId="171" xfId="0">
      <alignment horizontal="center" indent="0" shrinkToFit="false" textRotation="0" vertical="bottom" wrapText="false"/>
    </xf>
    <xf applyAlignment="false" applyBorder="true" applyFont="true" applyProtection="false" borderId="11" fillId="2" fontId="7" numFmtId="164" xfId="0"/>
    <xf applyAlignment="true" applyBorder="true" applyFont="true" applyProtection="false" borderId="3" fillId="2" fontId="7" numFmtId="170" xfId="0">
      <alignment horizontal="center" indent="0" shrinkToFit="false" textRotation="0" vertical="center" wrapText="false"/>
    </xf>
    <xf applyAlignment="true" applyBorder="true" applyFont="true" applyProtection="false" borderId="11" fillId="2" fontId="7" numFmtId="164" xfId="0">
      <alignment horizontal="center" indent="0" shrinkToFit="false" textRotation="0" vertical="bottom" wrapText="false"/>
    </xf>
    <xf applyAlignment="false" applyBorder="true" applyFont="true" applyProtection="false" borderId="0" fillId="2" fontId="7" numFmtId="164" xfId="0"/>
    <xf applyAlignment="true" applyBorder="true" applyFont="true" applyProtection="true" borderId="11" fillId="2" fontId="7" numFmtId="171" xfId="20">
      <alignment horizontal="center" indent="0" shrinkToFit="false" textRotation="0" vertical="center" wrapText="false"/>
      <protection hidden="false" locked="false"/>
    </xf>
    <xf applyAlignment="true" applyBorder="true" applyFont="true" applyProtection="true" borderId="11" fillId="2" fontId="7" numFmtId="164" xfId="20">
      <alignment horizontal="left" indent="0" shrinkToFit="false" textRotation="0" vertical="center" wrapText="false"/>
      <protection hidden="false" locked="false"/>
    </xf>
    <xf applyAlignment="true" applyBorder="true" applyFont="true" applyProtection="false" borderId="11" fillId="2" fontId="7" numFmtId="169" xfId="20">
      <alignment horizontal="center" indent="0" shrinkToFit="false" textRotation="0" vertical="center" wrapText="false"/>
    </xf>
    <xf applyAlignment="true" applyBorder="true" applyFont="true" applyProtection="true" borderId="11" fillId="2" fontId="7" numFmtId="164" xfId="20">
      <alignment horizontal="center" indent="0" shrinkToFit="false" textRotation="0" vertical="center" wrapText="false"/>
      <protection hidden="false" locked="false"/>
    </xf>
    <xf applyAlignment="true" applyBorder="true" applyFont="true" applyProtection="false" borderId="11" fillId="2" fontId="7" numFmtId="167" xfId="20">
      <alignment horizontal="left" indent="0" shrinkToFit="false" textRotation="0" vertical="center" wrapText="false"/>
    </xf>
    <xf applyAlignment="true" applyBorder="true" applyFont="true" applyProtection="false" borderId="0" fillId="2" fontId="7" numFmtId="167" xfId="20">
      <alignment horizontal="left" indent="0" shrinkToFit="false" textRotation="0" vertical="center" wrapText="false"/>
    </xf>
    <xf applyAlignment="true" applyBorder="true" applyFont="true" applyProtection="true" borderId="0" fillId="2" fontId="7" numFmtId="171" xfId="20">
      <alignment horizontal="center" indent="0" shrinkToFit="false" textRotation="0" vertical="center" wrapText="false"/>
      <protection hidden="false" locked="false"/>
    </xf>
    <xf applyAlignment="true" applyBorder="true" applyFont="true" applyProtection="true" borderId="0" fillId="2" fontId="7" numFmtId="164" xfId="20">
      <alignment horizontal="left" indent="0" shrinkToFit="false" textRotation="0" vertical="center" wrapText="false"/>
      <protection hidden="false" locked="false"/>
    </xf>
    <xf applyAlignment="true" applyBorder="true" applyFont="true" applyProtection="false" borderId="0" fillId="2" fontId="7" numFmtId="164" xfId="20">
      <alignment horizontal="center" indent="0" shrinkToFit="false" textRotation="0" vertical="center" wrapText="false"/>
    </xf>
    <xf applyAlignment="true" applyBorder="true" applyFont="true" applyProtection="false" borderId="0" fillId="2" fontId="7" numFmtId="169" xfId="20">
      <alignment horizontal="center" indent="0" shrinkToFit="false" textRotation="0" vertical="center" wrapText="false"/>
    </xf>
    <xf applyAlignment="true" applyBorder="true" applyFont="true" applyProtection="true" borderId="0" fillId="2" fontId="7" numFmtId="164" xfId="20">
      <alignment horizontal="center" indent="0" shrinkToFit="false" textRotation="0" vertical="center" wrapText="false"/>
      <protection hidden="false" locked="false"/>
    </xf>
    <xf applyAlignment="true" applyBorder="true" applyFont="true" applyProtection="false" borderId="0" fillId="2" fontId="7" numFmtId="171" xfId="20">
      <alignment horizontal="center" indent="0" shrinkToFit="false" textRotation="0" vertical="bottom" wrapText="false"/>
    </xf>
    <xf applyAlignment="true" applyBorder="true" applyFont="true" applyProtection="false" borderId="0" fillId="2" fontId="7" numFmtId="170" xfId="20">
      <alignment horizontal="center" indent="0" shrinkToFit="false" textRotation="0" vertical="center" wrapText="false"/>
    </xf>
    <xf applyAlignment="true" applyBorder="true" applyFont="true" applyProtection="false" borderId="0" fillId="2" fontId="7" numFmtId="164" xfId="20">
      <alignment horizontal="center" indent="0" shrinkToFit="false" textRotation="0" vertical="bottom" wrapText="false"/>
    </xf>
    <xf applyAlignment="false" applyBorder="true" applyFont="true" applyProtection="false" borderId="0" fillId="2" fontId="7" numFmtId="171" xfId="20"/>
    <xf applyAlignment="true" applyBorder="true" applyFont="true" applyProtection="true" borderId="0" fillId="2" fontId="7" numFmtId="171" xfId="20">
      <alignment horizontal="left" indent="0" shrinkToFit="false" textRotation="0" vertical="center" wrapText="false"/>
      <protection hidden="false" locked="false"/>
    </xf>
    <xf applyAlignment="true" applyBorder="true" applyFont="true" applyProtection="false" borderId="0" fillId="2" fontId="24" numFmtId="164" xfId="20">
      <alignment horizontal="right" indent="0" shrinkToFit="false" textRotation="0" vertical="bottom" wrapText="false"/>
    </xf>
    <xf applyAlignment="true" applyBorder="true" applyFont="true" applyProtection="false" borderId="0" fillId="2" fontId="24" numFmtId="164" xfId="20">
      <alignment horizontal="left" indent="0" shrinkToFit="false" textRotation="0" vertical="bottom" wrapText="false"/>
    </xf>
    <xf applyAlignment="true" applyBorder="true" applyFont="true" applyProtection="false" borderId="0" fillId="2" fontId="24" numFmtId="164" xfId="20">
      <alignment horizontal="center" indent="0" shrinkToFit="false" textRotation="0" vertical="bottom" wrapText="false"/>
    </xf>
    <xf applyAlignment="true" applyBorder="false" applyFont="true" applyProtection="false" borderId="0" fillId="2" fontId="14" numFmtId="164" xfId="20">
      <alignment horizontal="right" indent="0" shrinkToFit="false" textRotation="0" vertical="bottom" wrapText="false"/>
    </xf>
    <xf applyAlignment="true" applyBorder="false" applyFont="true" applyProtection="false" borderId="0" fillId="2" fontId="14" numFmtId="164" xfId="20">
      <alignment horizontal="left" indent="0" shrinkToFit="false" textRotation="0" vertical="bottom" wrapText="false"/>
    </xf>
    <xf applyAlignment="true" applyBorder="true" applyFont="true" applyProtection="false" borderId="12" fillId="2" fontId="7" numFmtId="164" xfId="20">
      <alignment horizontal="center" indent="0" shrinkToFit="false" textRotation="0" vertical="bottom" wrapText="false"/>
    </xf>
    <xf applyAlignment="true" applyBorder="true" applyFont="true" applyProtection="false" borderId="0" fillId="2" fontId="7" numFmtId="164" xfId="0">
      <alignment horizontal="left" indent="0" shrinkToFit="false" textRotation="0" vertical="center" wrapText="false"/>
    </xf>
    <xf applyAlignment="true" applyBorder="true" applyFont="true" applyProtection="false" borderId="12" fillId="2" fontId="7" numFmtId="164" xfId="20">
      <alignment horizontal="right" indent="0" shrinkToFit="false" textRotation="0" vertical="bottom" wrapText="false"/>
    </xf>
    <xf applyAlignment="true" applyBorder="true" applyFont="true" applyProtection="false" borderId="0" fillId="2" fontId="7" numFmtId="169" xfId="20">
      <alignment horizontal="left" indent="0" shrinkToFit="false" textRotation="0" vertical="bottom" wrapText="false"/>
    </xf>
    <xf applyAlignment="true" applyBorder="true" applyFont="true" applyProtection="false" borderId="0" fillId="2" fontId="7" numFmtId="164" xfId="20">
      <alignment horizontal="right" indent="0" shrinkToFit="false" textRotation="0" vertical="bottom" wrapText="false"/>
    </xf>
    <xf applyAlignment="true" applyBorder="true" applyFont="true" applyProtection="true" borderId="0" fillId="2" fontId="7" numFmtId="164" xfId="20">
      <alignment horizontal="left" indent="0" shrinkToFit="false" textRotation="0" vertical="bottom" wrapText="false"/>
      <protection hidden="true" locked="true"/>
    </xf>
    <xf applyAlignment="true" applyBorder="true" applyFont="true" applyProtection="true" borderId="0" fillId="2" fontId="7" numFmtId="164" xfId="20">
      <alignment horizontal="right" indent="0" shrinkToFit="false" textRotation="0" vertical="bottom" wrapText="false"/>
      <protection hidden="true" locked="true"/>
    </xf>
    <xf applyAlignment="false" applyBorder="true" applyFont="true" applyProtection="true" borderId="0" fillId="0" fontId="0" numFmtId="164" xfId="20">
      <protection hidden="true" locked="true"/>
    </xf>
    <xf applyAlignment="false" applyBorder="false" applyFont="true" applyProtection="true" borderId="0" fillId="0" fontId="0" numFmtId="164" xfId="20">
      <protection hidden="true" locked="true"/>
    </xf>
    <xf applyAlignment="false" applyBorder="false" applyFont="true" applyProtection="true" borderId="0" fillId="2" fontId="12" numFmtId="164" xfId="20">
      <protection hidden="true" locked="true"/>
    </xf>
    <xf applyAlignment="false" applyBorder="false" applyFont="true" applyProtection="false" borderId="0" fillId="2" fontId="26" numFmtId="164" xfId="20"/>
    <xf applyAlignment="false" applyBorder="false" applyFont="true" applyProtection="false" borderId="0" fillId="2" fontId="27" numFmtId="164" xfId="20"/>
    <xf applyAlignment="false" applyBorder="true" applyFont="false" applyProtection="false" borderId="0" fillId="0" fontId="0" numFmtId="164" xfId="0"/>
    <xf applyAlignment="false" applyBorder="false" applyFont="true" applyProtection="false" borderId="0" fillId="2" fontId="4" numFmtId="164" xfId="0"/>
    <xf applyAlignment="false" applyBorder="false" applyFont="true" applyProtection="false" borderId="0" fillId="2" fontId="4" numFmtId="172" xfId="0"/>
    <xf applyAlignment="true" applyBorder="false" applyFont="true" applyProtection="false" borderId="0" fillId="2" fontId="4" numFmtId="171" xfId="0">
      <alignment horizontal="center" indent="0" shrinkToFit="false" textRotation="0" vertical="bottom" wrapText="false"/>
    </xf>
    <xf applyAlignment="true" applyBorder="false" applyFont="true" applyProtection="false" borderId="0" fillId="2" fontId="4" numFmtId="164" xfId="0">
      <alignment horizontal="left" indent="0" shrinkToFit="false" textRotation="0" vertical="bottom" wrapText="false"/>
    </xf>
    <xf applyAlignment="true" applyBorder="false" applyFont="true" applyProtection="false" borderId="0" fillId="2" fontId="4" numFmtId="164" xfId="0">
      <alignment horizontal="center" indent="0" shrinkToFit="false" textRotation="0" vertical="bottom" wrapText="false"/>
    </xf>
    <xf applyAlignment="false" applyBorder="false" applyFont="true" applyProtection="false" borderId="0" fillId="2" fontId="14" numFmtId="164" xfId="0"/>
    <xf applyAlignment="false" applyBorder="false" applyFont="true" applyProtection="false" borderId="0" fillId="2" fontId="0" numFmtId="172" xfId="0"/>
    <xf applyAlignment="true" applyBorder="true" applyFont="true" applyProtection="false" borderId="0" fillId="2" fontId="24" numFmtId="171" xfId="0">
      <alignment horizontal="right" indent="0" shrinkToFit="false" textRotation="0" vertical="bottom" wrapText="false"/>
    </xf>
    <xf applyAlignment="true" applyBorder="true" applyFont="true" applyProtection="false" borderId="13" fillId="2" fontId="24" numFmtId="164" xfId="0">
      <alignment horizontal="left" indent="0" shrinkToFit="false" textRotation="0" vertical="bottom" wrapText="false"/>
    </xf>
    <xf applyAlignment="true" applyBorder="true" applyFont="true" applyProtection="false" borderId="0" fillId="2" fontId="24" numFmtId="164" xfId="0">
      <alignment horizontal="right" indent="0" shrinkToFit="false" textRotation="0" vertical="bottom" wrapText="false"/>
    </xf>
    <xf applyAlignment="true" applyBorder="true" applyFont="true" applyProtection="false" borderId="0" fillId="2" fontId="24" numFmtId="164" xfId="0">
      <alignment horizontal="center" indent="0" shrinkToFit="false" textRotation="0" vertical="bottom" wrapText="false"/>
    </xf>
    <xf applyAlignment="true" applyBorder="false" applyFont="true" applyProtection="false" borderId="0" fillId="2" fontId="24" numFmtId="164" xfId="0">
      <alignment horizontal="left" indent="0" shrinkToFit="false" textRotation="0" vertical="bottom" wrapText="false"/>
    </xf>
    <xf applyAlignment="true" applyBorder="false" applyFont="true" applyProtection="false" borderId="0" fillId="2" fontId="0" numFmtId="164" xfId="0">
      <alignment horizontal="right" indent="0" shrinkToFit="false" textRotation="0" vertical="bottom" wrapText="false"/>
    </xf>
    <xf applyAlignment="true" applyBorder="true" applyFont="true" applyProtection="false" borderId="13" fillId="2" fontId="0" numFmtId="164" xfId="0">
      <alignment horizontal="left" indent="0" shrinkToFit="false" textRotation="0" vertical="bottom" wrapText="false"/>
    </xf>
    <xf applyAlignment="true" applyBorder="false" applyFont="true" applyProtection="false" borderId="0" fillId="2" fontId="7" numFmtId="164" xfId="0">
      <alignment horizontal="right" indent="0" shrinkToFit="false" textRotation="0" vertical="bottom" wrapText="false"/>
    </xf>
    <xf applyAlignment="true" applyBorder="true" applyFont="true" applyProtection="false" borderId="4" fillId="2" fontId="7" numFmtId="164" xfId="0">
      <alignment horizontal="center" indent="0" shrinkToFit="false" textRotation="0" vertical="bottom" wrapText="false"/>
    </xf>
    <xf applyAlignment="true" applyBorder="false" applyFont="true" applyProtection="false" borderId="0" fillId="2" fontId="7" numFmtId="164" xfId="0">
      <alignment horizontal="left" indent="0" shrinkToFit="false" textRotation="0" vertical="bottom" wrapText="false"/>
    </xf>
    <xf applyAlignment="true" applyBorder="false" applyFont="true" applyProtection="false" borderId="0" fillId="2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2" fontId="14" numFmtId="171" xfId="0">
      <alignment horizontal="right" indent="0" shrinkToFit="false" textRotation="0" vertical="bottom" wrapText="false"/>
    </xf>
    <xf applyAlignment="true" applyBorder="true" applyFont="true" applyProtection="false" borderId="1" fillId="2" fontId="24" numFmtId="164" xfId="0">
      <alignment horizontal="left" indent="0" shrinkToFit="false" textRotation="0" vertical="bottom" wrapText="false"/>
    </xf>
    <xf applyAlignment="true" applyBorder="true" applyFont="false" applyProtection="true" borderId="0" fillId="0" fontId="28" numFmtId="164" xfId="24">
      <alignment horizontal="general" indent="0" shrinkToFit="false" textRotation="0" vertical="bottom" wrapText="false"/>
      <protection hidden="false" locked="true"/>
    </xf>
    <xf applyAlignment="true" applyBorder="true" applyFont="true" applyProtection="false" borderId="0" fillId="2" fontId="7" numFmtId="164" xfId="0">
      <alignment horizontal="center" indent="0" shrinkToFit="false" textRotation="0" vertical="bottom" wrapText="false"/>
    </xf>
    <xf applyAlignment="true" applyBorder="true" applyFont="true" applyProtection="false" borderId="0" fillId="2" fontId="7" numFmtId="164" xfId="0">
      <alignment horizontal="right" indent="0" shrinkToFit="false" textRotation="0" vertical="bottom" wrapText="false"/>
    </xf>
    <xf applyAlignment="true" applyBorder="true" applyFont="true" applyProtection="false" borderId="13" fillId="2" fontId="7" numFmtId="169" xfId="0">
      <alignment horizontal="center" indent="0" shrinkToFit="false" textRotation="0" vertical="bottom" wrapText="false"/>
    </xf>
    <xf applyAlignment="true" applyBorder="true" applyFont="true" applyProtection="false" borderId="6" fillId="2" fontId="7" numFmtId="171" xfId="0">
      <alignment horizontal="center" indent="0" shrinkToFit="false" textRotation="0" vertical="center" wrapText="false"/>
    </xf>
    <xf applyAlignment="true" applyBorder="true" applyFont="true" applyProtection="false" borderId="6" fillId="2" fontId="7" numFmtId="164" xfId="0">
      <alignment horizontal="center" indent="0" shrinkToFit="false" textRotation="0" vertical="center" wrapText="false"/>
    </xf>
    <xf applyAlignment="true" applyBorder="true" applyFont="true" applyProtection="false" borderId="6" fillId="2" fontId="7" numFmtId="167" xfId="0">
      <alignment horizontal="center" indent="0" shrinkToFit="false" textRotation="0" vertical="center" wrapText="false"/>
    </xf>
    <xf applyAlignment="true" applyBorder="true" applyFont="true" applyProtection="false" borderId="7" fillId="2" fontId="7" numFmtId="171" xfId="0">
      <alignment horizontal="center" indent="0" shrinkToFit="false" textRotation="0" vertical="center" wrapText="false"/>
    </xf>
    <xf applyAlignment="true" applyBorder="true" applyFont="true" applyProtection="false" borderId="8" fillId="2" fontId="7" numFmtId="164" xfId="0">
      <alignment horizontal="center" indent="0" shrinkToFit="false" textRotation="0" vertical="center" wrapText="false"/>
    </xf>
    <xf applyAlignment="true" applyBorder="true" applyFont="true" applyProtection="false" borderId="9" fillId="2" fontId="7" numFmtId="164" xfId="0">
      <alignment horizontal="center" indent="0" shrinkToFit="false" textRotation="0" vertical="center" wrapText="false"/>
    </xf>
    <xf applyAlignment="true" applyBorder="true" applyFont="true" applyProtection="false" borderId="7" fillId="2" fontId="7" numFmtId="164" xfId="0">
      <alignment horizontal="center" indent="0" shrinkToFit="false" textRotation="0" vertical="center" wrapText="false"/>
    </xf>
    <xf applyAlignment="true" applyBorder="true" applyFont="true" applyProtection="false" borderId="8" fillId="2" fontId="7" numFmtId="167" xfId="0">
      <alignment horizontal="center" indent="0" shrinkToFit="false" textRotation="0" vertical="center" wrapText="false"/>
    </xf>
    <xf applyAlignment="true" applyBorder="true" applyFont="true" applyProtection="false" borderId="10" fillId="2" fontId="7" numFmtId="167" xfId="0">
      <alignment horizontal="center" indent="0" shrinkToFit="false" textRotation="0" vertical="center" wrapText="false"/>
    </xf>
    <xf applyAlignment="true" applyBorder="true" applyFont="true" applyProtection="false" borderId="9" fillId="2" fontId="7" numFmtId="167" xfId="0">
      <alignment horizontal="center" indent="0" shrinkToFit="false" textRotation="0" vertical="center" wrapText="false"/>
    </xf>
    <xf applyAlignment="true" applyBorder="true" applyFont="true" applyProtection="false" borderId="13" fillId="2" fontId="7" numFmtId="164" xfId="0">
      <alignment horizontal="center" indent="0" shrinkToFit="false" textRotation="0" vertical="bottom" wrapText="false"/>
    </xf>
    <xf applyAlignment="true" applyBorder="true" applyFont="true" applyProtection="false" borderId="12" fillId="2" fontId="7" numFmtId="164" xfId="0">
      <alignment horizontal="left" indent="0" shrinkToFit="false" textRotation="0" vertical="bottom" wrapText="false"/>
    </xf>
    <xf applyAlignment="true" applyBorder="false" applyFont="true" applyProtection="false" borderId="0" fillId="2" fontId="7" numFmtId="164" xfId="0">
      <alignment horizontal="center" indent="0" shrinkToFit="false" textRotation="0" vertical="bottom" wrapText="true"/>
    </xf>
    <xf applyAlignment="true" applyBorder="false" applyFont="true" applyProtection="false" borderId="0" fillId="2" fontId="0" numFmtId="164" xfId="0">
      <alignment horizontal="left" indent="0" shrinkToFit="false" textRotation="0" vertical="bottom" wrapText="false"/>
    </xf>
    <xf applyAlignment="true" applyBorder="true" applyFont="true" applyProtection="false" borderId="2" fillId="2" fontId="7" numFmtId="164" xfId="0">
      <alignment horizontal="center" indent="0" shrinkToFit="false" textRotation="90" vertical="bottom" wrapText="false"/>
    </xf>
    <xf applyAlignment="true" applyBorder="true" applyFont="true" applyProtection="false" borderId="2" fillId="2" fontId="7" numFmtId="164" xfId="0">
      <alignment horizontal="center" indent="0" shrinkToFit="false" textRotation="90" vertical="bottom" wrapText="true"/>
    </xf>
    <xf applyAlignment="true" applyBorder="true" applyFont="true" applyProtection="false" borderId="0" fillId="2" fontId="7" numFmtId="164" xfId="0">
      <alignment horizontal="center" indent="0" shrinkToFit="false" textRotation="90" vertical="bottom" wrapText="false"/>
    </xf>
    <xf applyAlignment="true" applyBorder="true" applyFont="true" applyProtection="false" borderId="0" fillId="2" fontId="14" numFmtId="171" xfId="0">
      <alignment horizontal="center" indent="0" shrinkToFit="false" textRotation="0" vertical="bottom" wrapText="false"/>
    </xf>
    <xf applyAlignment="true" applyBorder="true" applyFont="true" applyProtection="false" borderId="0" fillId="2" fontId="7" numFmtId="170" xfId="0">
      <alignment horizontal="center" indent="0" shrinkToFit="false" textRotation="0" vertical="center" wrapText="false"/>
    </xf>
    <xf applyAlignment="false" applyBorder="true" applyFont="true" applyProtection="true" borderId="2" fillId="2" fontId="29" numFmtId="164" xfId="0">
      <protection hidden="false" locked="true"/>
    </xf>
    <xf applyAlignment="false" applyBorder="false" applyFont="true" applyProtection="false" borderId="0" fillId="2" fontId="7" numFmtId="170" xfId="0"/>
    <xf applyAlignment="false" applyBorder="true" applyFont="true" applyProtection="false" borderId="2" fillId="2" fontId="30" numFmtId="169" xfId="0"/>
    <xf applyAlignment="true" applyBorder="true" applyFont="true" applyProtection="true" borderId="2" fillId="2" fontId="7" numFmtId="165" xfId="0">
      <alignment horizontal="center" indent="0" shrinkToFit="false" textRotation="0" vertical="center" wrapText="false"/>
      <protection hidden="false" locked="false"/>
    </xf>
    <xf applyAlignment="true" applyBorder="true" applyFont="true" applyProtection="false" borderId="2" fillId="2" fontId="7" numFmtId="171" xfId="0">
      <alignment horizontal="center" indent="0" shrinkToFit="false" textRotation="0" vertical="center" wrapText="false"/>
    </xf>
    <xf applyAlignment="true" applyBorder="true" applyFont="true" applyProtection="false" borderId="2" fillId="2" fontId="7" numFmtId="169" xfId="0">
      <alignment horizontal="left" indent="0" shrinkToFit="false" textRotation="0" vertical="bottom" wrapText="false"/>
    </xf>
    <xf applyAlignment="true" applyBorder="true" applyFont="true" applyProtection="false" borderId="2" fillId="2" fontId="7" numFmtId="164" xfId="0">
      <alignment horizontal="center" indent="0" shrinkToFit="false" textRotation="0" vertical="bottom" wrapText="false"/>
    </xf>
    <xf applyAlignment="true" applyBorder="true" applyFont="true" applyProtection="false" borderId="2" fillId="0" fontId="7" numFmtId="164" xfId="0">
      <alignment horizontal="center" indent="0" shrinkToFit="false" textRotation="0" vertical="bottom" wrapText="false"/>
    </xf>
    <xf applyAlignment="true" applyBorder="true" applyFont="true" applyProtection="false" borderId="2" fillId="2" fontId="7" numFmtId="169" xfId="0">
      <alignment horizontal="center" indent="0" shrinkToFit="false" textRotation="0" vertical="bottom" wrapText="false"/>
    </xf>
    <xf applyAlignment="true" applyBorder="true" applyFont="true" applyProtection="false" borderId="0" fillId="2" fontId="7" numFmtId="169" xfId="0">
      <alignment horizontal="center" indent="0" shrinkToFit="false" textRotation="0" vertical="bottom" wrapText="false"/>
    </xf>
    <xf applyAlignment="false" applyBorder="true" applyFont="true" applyProtection="true" borderId="2" fillId="2" fontId="29" numFmtId="169" xfId="0">
      <protection hidden="false" locked="true"/>
    </xf>
    <xf applyAlignment="false" applyBorder="true" applyFont="true" applyProtection="false" borderId="2" fillId="2" fontId="30" numFmtId="164" xfId="0"/>
    <xf applyAlignment="true" applyBorder="true" applyFont="true" applyProtection="false" borderId="2" fillId="2" fontId="7" numFmtId="164" xfId="0">
      <alignment horizontal="left" indent="0" shrinkToFit="false" textRotation="0" vertical="bottom" wrapText="false"/>
    </xf>
    <xf applyAlignment="true" applyBorder="true" applyFont="true" applyProtection="false" borderId="11" fillId="2" fontId="7" numFmtId="165" xfId="0">
      <alignment horizontal="center" indent="0" shrinkToFit="false" textRotation="0" vertical="bottom" wrapText="false"/>
    </xf>
    <xf applyAlignment="true" applyBorder="true" applyFont="true" applyProtection="false" borderId="11" fillId="2" fontId="7" numFmtId="164" xfId="0">
      <alignment horizontal="left" indent="0" shrinkToFit="false" textRotation="0" vertical="bottom" wrapText="false"/>
    </xf>
    <xf applyAlignment="true" applyBorder="true" applyFont="true" applyProtection="false" borderId="3" fillId="2" fontId="7" numFmtId="164" xfId="0">
      <alignment horizontal="center" indent="0" shrinkToFit="false" textRotation="0" vertical="bottom" wrapText="false"/>
    </xf>
    <xf applyAlignment="true" applyBorder="true" applyFont="true" applyProtection="false" borderId="3" fillId="2" fontId="7" numFmtId="169" xfId="0">
      <alignment horizontal="center" indent="0" shrinkToFit="false" textRotation="0" vertical="bottom" wrapText="false"/>
    </xf>
    <xf applyAlignment="true" applyBorder="true" applyFont="true" applyProtection="false" borderId="0" fillId="2" fontId="14" numFmtId="165" xfId="0">
      <alignment horizontal="center" indent="0" shrinkToFit="false" textRotation="0" vertical="bottom" wrapText="false"/>
    </xf>
    <xf applyAlignment="true" applyBorder="false" applyFont="true" applyProtection="false" borderId="0" fillId="2" fontId="14" numFmtId="165" xfId="0">
      <alignment horizontal="center" indent="0" shrinkToFit="false" textRotation="0" vertical="bottom" wrapText="false"/>
    </xf>
    <xf applyAlignment="true" applyBorder="false" applyFont="true" applyProtection="false" borderId="0" fillId="2" fontId="7" numFmtId="164" xfId="0">
      <alignment horizontal="center" indent="0" shrinkToFit="false" textRotation="0" vertical="bottom" wrapText="false"/>
    </xf>
    <xf applyAlignment="true" applyBorder="true" applyFont="true" applyProtection="false" borderId="0" fillId="2" fontId="7" numFmtId="170" xfId="0">
      <alignment horizontal="center" indent="0" shrinkToFit="false" textRotation="0" vertical="bottom" wrapText="false"/>
    </xf>
    <xf applyAlignment="true" applyBorder="true" applyFont="true" applyProtection="false" borderId="2" fillId="2" fontId="7" numFmtId="167" xfId="0">
      <alignment horizontal="general" indent="0" shrinkToFit="false" textRotation="0" vertical="center" wrapText="false"/>
    </xf>
    <xf applyAlignment="true" applyBorder="true" applyFont="true" applyProtection="false" borderId="2" fillId="2" fontId="7" numFmtId="164" xfId="20">
      <alignment horizontal="center" indent="0" shrinkToFit="false" textRotation="0" vertical="center" wrapText="false"/>
    </xf>
    <xf applyAlignment="true" applyBorder="false" applyFont="true" applyProtection="false" borderId="0" fillId="2" fontId="31" numFmtId="164" xfId="0">
      <alignment horizontal="center" indent="0" shrinkToFit="false" textRotation="0" vertical="bottom" wrapText="false"/>
    </xf>
    <xf applyAlignment="true" applyBorder="true" applyFont="true" applyProtection="false" borderId="2" fillId="2" fontId="14" numFmtId="167" xfId="0">
      <alignment horizontal="left" indent="0" shrinkToFit="false" textRotation="0" vertical="center" wrapText="false"/>
    </xf>
    <xf applyAlignment="true" applyBorder="true" applyFont="true" applyProtection="true" borderId="2" fillId="0" fontId="7" numFmtId="167" xfId="0">
      <alignment horizontal="center" indent="0" shrinkToFit="false" textRotation="0" vertical="center" wrapText="false"/>
      <protection hidden="false" locked="false"/>
    </xf>
    <xf applyAlignment="false" applyBorder="false" applyFont="true" applyProtection="false" borderId="0" fillId="4" fontId="7" numFmtId="164" xfId="0"/>
    <xf applyAlignment="true" applyBorder="false" applyFont="true" applyProtection="false" borderId="0" fillId="4" fontId="7" numFmtId="164" xfId="0">
      <alignment horizontal="left" indent="0" shrinkToFit="false" textRotation="0" vertical="bottom" wrapText="false"/>
    </xf>
    <xf applyAlignment="true" applyBorder="false" applyFont="true" applyProtection="false" borderId="0" fillId="4" fontId="7" numFmtId="164" xfId="0">
      <alignment horizontal="center" indent="0" shrinkToFit="false" textRotation="0" vertical="bottom" wrapText="false"/>
    </xf>
    <xf applyAlignment="true" applyBorder="true" applyFont="true" applyProtection="false" borderId="14" fillId="0" fontId="0" numFmtId="164" xfId="0">
      <alignment horizontal="general" indent="0" shrinkToFit="false" textRotation="0" vertical="bottom" wrapText="false"/>
    </xf>
    <xf applyAlignment="false" applyBorder="true" applyFont="false" applyProtection="false" borderId="14" fillId="0" fontId="0" numFmtId="164" xfId="23"/>
    <xf applyAlignment="true" applyBorder="true" applyFont="true" applyProtection="false" borderId="15" fillId="0" fontId="0" numFmtId="164" xfId="0">
      <alignment horizontal="general" indent="0" shrinkToFit="false" textRotation="0" vertical="bottom" wrapText="false"/>
    </xf>
    <xf applyAlignment="false" applyBorder="true" applyFont="false" applyProtection="false" borderId="15" fillId="0" fontId="0" numFmtId="164" xfId="23"/>
    <xf applyAlignment="true" applyBorder="true" applyFont="true" applyProtection="false" borderId="16" fillId="0" fontId="0" numFmtId="164" xfId="0">
      <alignment horizontal="general" indent="0" shrinkToFit="false" textRotation="0" vertical="bottom" wrapText="false"/>
    </xf>
    <xf applyAlignment="false" applyBorder="true" applyFont="false" applyProtection="false" borderId="16" fillId="0" fontId="0" numFmtId="164" xfId="23"/>
    <xf applyAlignment="true" applyBorder="true" applyFont="true" applyProtection="false" borderId="0" fillId="2" fontId="14" numFmtId="164" xfId="20">
      <alignment horizontal="right" indent="0" shrinkToFit="false" textRotation="0" vertical="bottom" wrapText="false"/>
    </xf>
    <xf applyAlignment="true" applyBorder="true" applyFont="true" applyProtection="false" borderId="0" fillId="2" fontId="14" numFmtId="164" xfId="20">
      <alignment horizontal="left" indent="0" shrinkToFit="false" textRotation="0" vertical="bottom" wrapText="false"/>
    </xf>
    <xf applyAlignment="false" applyBorder="false" applyFont="true" applyProtection="true" borderId="0" fillId="5" fontId="0" numFmtId="164" xfId="20">
      <protection hidden="true" locked="true"/>
    </xf>
    <xf applyAlignment="false" applyBorder="false" applyFont="true" applyProtection="true" borderId="0" fillId="5" fontId="12" numFmtId="164" xfId="20">
      <protection hidden="true" locked="true"/>
    </xf>
    <xf applyAlignment="false" applyBorder="false" applyFont="true" applyProtection="false" borderId="0" fillId="2" fontId="26" numFmtId="173" xfId="20"/>
    <xf applyAlignment="true" applyBorder="true" applyFont="true" applyProtection="false" borderId="0" fillId="2" fontId="7" numFmtId="171" xfId="20">
      <alignment horizontal="center" indent="0" shrinkToFit="false" textRotation="0" vertical="center" wrapText="false"/>
    </xf>
    <xf applyAlignment="true" applyBorder="true" applyFont="false" applyProtection="false" borderId="0" fillId="2" fontId="0" numFmtId="164" xfId="0">
      <alignment horizontal="right" indent="0" shrinkToFit="false" textRotation="0" vertical="bottom" wrapText="false"/>
    </xf>
    <xf applyAlignment="true" applyBorder="true" applyFont="false" applyProtection="false" borderId="0" fillId="2" fontId="0" numFmtId="164" xfId="0">
      <alignment horizontal="left" indent="0" shrinkToFit="false" textRotation="0" vertical="bottom" wrapText="false"/>
    </xf>
    <xf applyAlignment="true" applyBorder="true" applyFont="true" applyProtection="false" borderId="0" fillId="2" fontId="32" numFmtId="164" xfId="0">
      <alignment horizontal="left" indent="0" shrinkToFit="false" textRotation="0" vertical="bottom" wrapText="false"/>
    </xf>
    <xf applyAlignment="true" applyBorder="true" applyFont="false" applyProtection="true" borderId="13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0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true" applyProtection="false" borderId="0" fillId="2" fontId="0" numFmtId="164" xfId="0">
      <alignment horizontal="right" indent="0" shrinkToFit="false" textRotation="0" vertical="top" wrapText="false"/>
    </xf>
    <xf applyAlignment="true" applyBorder="true" applyFont="true" applyProtection="true" borderId="13" fillId="2" fontId="0" numFmtId="164" xfId="0">
      <alignment horizontal="left" indent="0" shrinkToFit="false" textRotation="0" vertical="bottom" wrapText="true"/>
      <protection hidden="false" locked="true"/>
    </xf>
    <xf applyAlignment="true" applyBorder="true" applyFont="false" applyProtection="true" borderId="0" fillId="2" fontId="0" numFmtId="164" xfId="0">
      <alignment horizontal="left" indent="0" shrinkToFit="false" textRotation="0" vertical="bottom" wrapText="true"/>
      <protection hidden="false" locked="true"/>
    </xf>
    <xf applyAlignment="true" applyBorder="true" applyFont="true" applyProtection="true" borderId="17" fillId="2" fontId="0" numFmtId="164" xfId="0">
      <alignment horizontal="left" indent="0" shrinkToFit="false" textRotation="0" vertical="bottom" wrapText="true"/>
      <protection hidden="false" locked="true"/>
    </xf>
    <xf applyAlignment="true" applyBorder="true" applyFont="false" applyProtection="true" borderId="17" fillId="2" fontId="0" numFmtId="164" xfId="0">
      <alignment horizontal="left" indent="0" shrinkToFit="false" textRotation="0" vertical="bottom" wrapText="true"/>
      <protection hidden="false" locked="true"/>
    </xf>
    <xf applyAlignment="true" applyBorder="true" applyFont="false" applyProtection="true" borderId="13" fillId="2" fontId="28" numFmtId="164" xfId="24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0" fillId="2" fontId="28" numFmtId="164" xfId="24">
      <alignment horizontal="left" indent="0" shrinkToFit="false" textRotation="0" vertical="bottom" wrapText="false"/>
      <protection hidden="false" locked="true"/>
    </xf>
    <xf applyAlignment="true" applyBorder="true" applyFont="true" applyProtection="true" borderId="17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0" fillId="2" fontId="0" numFmtId="164" xfId="0">
      <alignment horizontal="left" indent="0" shrinkToFit="false" textRotation="0" vertical="top" wrapText="true"/>
      <protection hidden="false" locked="true"/>
    </xf>
    <xf applyAlignment="true" applyBorder="true" applyFont="true" applyProtection="true" borderId="13" fillId="2" fontId="0" numFmtId="164" xfId="0">
      <alignment horizontal="left" indent="0" shrinkToFit="false" textRotation="0" vertical="top" wrapText="true"/>
      <protection hidden="false" locked="true"/>
    </xf>
    <xf applyAlignment="true" applyBorder="true" applyFont="true" applyProtection="true" borderId="17" fillId="2" fontId="0" numFmtId="164" xfId="0">
      <alignment horizontal="left" indent="0" shrinkToFit="false" textRotation="0" vertical="top" wrapText="true"/>
      <protection hidden="false" locked="true"/>
    </xf>
    <xf applyAlignment="true" applyBorder="true" applyFont="false" applyProtection="true" borderId="17" fillId="2" fontId="0" numFmtId="164" xfId="0">
      <alignment horizontal="left" indent="0" shrinkToFit="false" textRotation="0" vertical="top" wrapText="true"/>
      <protection hidden="false" locked="true"/>
    </xf>
    <xf applyAlignment="false" applyBorder="false" applyFont="true" applyProtection="false" borderId="0" fillId="0" fontId="0" numFmtId="164" xfId="0"/>
    <xf applyAlignment="true" applyBorder="true" applyFont="true" applyProtection="true" borderId="0" fillId="2" fontId="24" numFmtId="164" xfId="0">
      <alignment horizontal="right" indent="0" shrinkToFit="false" textRotation="0" vertical="bottom" wrapText="true"/>
      <protection hidden="false" locked="true"/>
    </xf>
    <xf applyAlignment="true" applyBorder="true" applyFont="true" applyProtection="true" borderId="0" fillId="2" fontId="0" numFmtId="164" xfId="0">
      <alignment horizontal="right" indent="0" shrinkToFit="false" textRotation="0" vertical="bottom" wrapText="true"/>
      <protection hidden="false" locked="true"/>
    </xf>
    <xf applyAlignment="true" applyBorder="true" applyFont="true" applyProtection="true" borderId="16" fillId="2" fontId="0" numFmtId="164" xfId="0">
      <alignment horizontal="center" indent="0" shrinkToFit="false" textRotation="0" vertical="bottom" wrapText="true"/>
      <protection hidden="false" locked="true"/>
    </xf>
    <xf applyAlignment="true" applyBorder="true" applyFont="true" applyProtection="false" borderId="16" fillId="2" fontId="0" numFmtId="164" xfId="0">
      <alignment horizontal="center" indent="0" shrinkToFit="false" textRotation="0" vertical="bottom" wrapText="false"/>
    </xf>
    <xf applyAlignment="true" applyBorder="true" applyFont="true" applyProtection="false" borderId="0" fillId="2" fontId="0" numFmtId="164" xfId="0">
      <alignment horizontal="left" indent="0" shrinkToFit="false" textRotation="0" vertical="bottom" wrapText="false"/>
    </xf>
    <xf applyAlignment="true" applyBorder="true" applyFont="true" applyProtection="false" borderId="14" fillId="2" fontId="0" numFmtId="164" xfId="0">
      <alignment horizontal="center" indent="0" shrinkToFit="false" textRotation="0" vertical="bottom" wrapText="false"/>
    </xf>
    <xf applyAlignment="true" applyBorder="true" applyFont="true" applyProtection="false" borderId="15" fillId="2" fontId="0" numFmtId="164" xfId="0">
      <alignment horizontal="center" indent="0" shrinkToFit="false" textRotation="0" vertical="bottom" wrapText="false"/>
    </xf>
    <xf applyAlignment="true" applyBorder="true" applyFont="false" applyProtection="false" borderId="13" fillId="2" fontId="0" numFmtId="164" xfId="0">
      <alignment horizontal="right" indent="0" shrinkToFit="false" textRotation="0" vertical="bottom" wrapText="false"/>
    </xf>
    <xf applyAlignment="false" applyBorder="true" applyFont="false" applyProtection="false" borderId="15" fillId="2" fontId="0" numFmtId="164" xfId="0"/>
    <xf applyAlignment="true" applyBorder="true" applyFont="false" applyProtection="true" borderId="0" fillId="2" fontId="0" numFmtId="164" xfId="0">
      <alignment horizontal="right" indent="0" shrinkToFit="false" textRotation="0" vertical="bottom" wrapText="true"/>
      <protection hidden="false" locked="true"/>
    </xf>
    <xf applyAlignment="true" applyBorder="true" applyFont="true" applyProtection="false" borderId="0" fillId="2" fontId="0" numFmtId="164" xfId="0">
      <alignment horizontal="right" indent="0" shrinkToFit="false" textRotation="0" vertical="bottom" wrapText="false"/>
    </xf>
    <xf applyAlignment="true" applyBorder="true" applyFont="false" applyProtection="false" borderId="0" fillId="2" fontId="0" numFmtId="164" xfId="0">
      <alignment horizontal="center" indent="0" shrinkToFit="false" textRotation="0" vertical="bottom" wrapText="false"/>
    </xf>
    <xf applyAlignment="true" applyBorder="true" applyFont="false" applyProtection="true" borderId="17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17" fillId="2" fontId="0" numFmtId="167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0" fillId="2" fontId="0" numFmtId="167" xfId="0">
      <alignment horizontal="left" indent="0" shrinkToFit="false" textRotation="0" vertical="bottom" wrapText="false"/>
      <protection hidden="false" locked="true"/>
    </xf>
    <xf applyAlignment="true" applyBorder="true" applyFont="false" applyProtection="false" borderId="13" fillId="2" fontId="0" numFmtId="164" xfId="0">
      <alignment horizontal="left" indent="0" shrinkToFit="false" textRotation="0" vertical="bottom" wrapText="false"/>
    </xf>
    <xf applyAlignment="true" applyBorder="true" applyFont="false" applyProtection="false" borderId="17" fillId="2" fontId="0" numFmtId="164" xfId="0">
      <alignment horizontal="left" indent="0" shrinkToFit="false" textRotation="0" vertical="bottom" wrapText="false"/>
    </xf>
    <xf applyAlignment="false" applyBorder="true" applyFont="true" applyProtection="false" borderId="13" fillId="0" fontId="33" numFmtId="164" xfId="0"/>
    <xf applyAlignment="true" applyBorder="true" applyFont="true" applyProtection="false" borderId="0" fillId="2" fontId="7" numFmtId="164" xfId="0">
      <alignment horizontal="left" indent="0" shrinkToFit="false" textRotation="0" vertical="bottom" wrapText="false"/>
    </xf>
    <xf applyAlignment="true" applyBorder="true" applyFont="true" applyProtection="false" borderId="0" fillId="2" fontId="7" numFmtId="170" xfId="0">
      <alignment horizontal="left" indent="0" shrinkToFit="false" textRotation="0" vertical="bottom" wrapText="false"/>
    </xf>
    <xf applyAlignment="false" applyBorder="true" applyFont="true" applyProtection="false" borderId="0" fillId="2" fontId="7" numFmtId="174" xfId="0"/>
    <xf applyAlignment="false" applyBorder="false" applyFont="true" applyProtection="false" borderId="0" fillId="2" fontId="7" numFmtId="174" xfId="0"/>
    <xf applyAlignment="false" applyBorder="true" applyFont="true" applyProtection="false" borderId="0" fillId="2" fontId="7" numFmtId="167" xfId="0"/>
    <xf applyAlignment="false" applyBorder="true" applyFont="true" applyProtection="false" borderId="0" fillId="2" fontId="7" numFmtId="170" xfId="0"/>
    <xf applyAlignment="false" applyBorder="false" applyFont="true" applyProtection="false" borderId="0" fillId="2" fontId="7" numFmtId="175" xfId="0"/>
    <xf applyAlignment="false" applyBorder="true" applyFont="true" applyProtection="false" borderId="0" fillId="2" fontId="7" numFmtId="175" xfId="0"/>
    <xf applyAlignment="false" applyBorder="false" applyFont="true" applyProtection="false" borderId="0" fillId="2" fontId="14" numFmtId="170" xfId="0"/>
    <xf applyAlignment="false" applyBorder="true" applyFont="true" applyProtection="false" borderId="0" fillId="2" fontId="7" numFmtId="169" xfId="0"/>
    <xf applyAlignment="false" applyBorder="false" applyFont="true" applyProtection="false" borderId="0" fillId="2" fontId="7" numFmtId="169" xfId="0"/>
    <xf applyAlignment="true" applyBorder="true" applyFont="true" applyProtection="false" borderId="0" fillId="2" fontId="7" numFmtId="169" xfId="0">
      <alignment horizontal="right" indent="0" shrinkToFit="false" textRotation="0" vertical="bottom" wrapText="false"/>
    </xf>
    <xf applyAlignment="true" applyBorder="true" applyFont="true" applyProtection="false" borderId="0" fillId="2" fontId="7" numFmtId="170" xfId="0">
      <alignment horizontal="right" indent="0" shrinkToFit="false" textRotation="0" vertical="bottom" wrapText="false"/>
    </xf>
    <xf applyAlignment="true" applyBorder="true" applyFont="true" applyProtection="false" borderId="0" fillId="2" fontId="7" numFmtId="175" xfId="0">
      <alignment horizontal="right" indent="0" shrinkToFit="false" textRotation="0" vertical="bottom" wrapText="false"/>
    </xf>
    <xf applyAlignment="false" applyBorder="true" applyFont="true" applyProtection="false" borderId="4" fillId="2" fontId="7" numFmtId="164" xfId="0"/>
    <xf applyAlignment="true" applyBorder="true" applyFont="true" applyProtection="false" borderId="18" fillId="2" fontId="7" numFmtId="164" xfId="0">
      <alignment horizontal="center" indent="0" shrinkToFit="false" textRotation="0" vertical="bottom" wrapText="false"/>
    </xf>
    <xf applyAlignment="false" applyBorder="true" applyFont="true" applyProtection="false" borderId="4" fillId="2" fontId="7" numFmtId="169" xfId="0"/>
    <xf applyAlignment="false" applyBorder="true" applyFont="true" applyProtection="false" borderId="0" fillId="2" fontId="4" numFmtId="164" xfId="20"/>
    <xf applyAlignment="true" applyBorder="true" applyFont="true" applyProtection="false" borderId="2" fillId="2" fontId="4" numFmtId="164" xfId="20">
      <alignment horizontal="center" indent="0" shrinkToFit="false" textRotation="0" vertical="center" wrapText="false"/>
    </xf>
    <xf applyAlignment="true" applyBorder="true" applyFont="true" applyProtection="false" borderId="0" fillId="2" fontId="4" numFmtId="164" xfId="20">
      <alignment horizontal="right" indent="0" shrinkToFit="false" textRotation="0" vertical="bottom" wrapText="false"/>
    </xf>
    <xf applyAlignment="true" applyBorder="true" applyFont="true" applyProtection="false" borderId="0" fillId="2" fontId="4" numFmtId="164" xfId="20">
      <alignment horizontal="left" indent="0" shrinkToFit="false" textRotation="0" vertical="center" wrapText="false"/>
    </xf>
    <xf applyAlignment="true" applyBorder="true" applyFont="true" applyProtection="false" borderId="0" fillId="2" fontId="7" numFmtId="164" xfId="20">
      <alignment horizontal="left" indent="0" shrinkToFit="false" textRotation="0" vertical="center" wrapText="false"/>
    </xf>
    <xf applyAlignment="true" applyBorder="true" applyFont="true" applyProtection="false" borderId="0" fillId="2" fontId="14" numFmtId="164" xfId="20">
      <alignment horizontal="center" indent="0" shrinkToFit="false" textRotation="0" vertical="center" wrapText="false"/>
    </xf>
    <xf applyAlignment="true" applyBorder="true" applyFont="true" applyProtection="false" borderId="0" fillId="2" fontId="14" numFmtId="175" xfId="20">
      <alignment horizontal="right" indent="0" shrinkToFit="false" textRotation="0" vertical="bottom" wrapText="false"/>
    </xf>
    <xf applyAlignment="true" applyBorder="true" applyFont="true" applyProtection="true" borderId="2" fillId="2" fontId="7" numFmtId="167" xfId="20">
      <alignment horizontal="center" indent="0" shrinkToFit="false" textRotation="0" vertical="center" wrapText="false"/>
      <protection hidden="false" locked="false"/>
    </xf>
    <xf applyAlignment="true" applyBorder="true" applyFont="true" applyProtection="true" borderId="2" fillId="2" fontId="7" numFmtId="164" xfId="20">
      <alignment horizontal="center" indent="0" shrinkToFit="false" textRotation="0" vertical="center" wrapText="false"/>
      <protection hidden="false" locked="false"/>
    </xf>
    <xf applyAlignment="true" applyBorder="true" applyFont="true" applyProtection="true" borderId="6" fillId="2" fontId="7" numFmtId="164" xfId="20">
      <alignment horizontal="left" indent="0" shrinkToFit="false" textRotation="0" vertical="center" wrapText="false"/>
      <protection hidden="false" locked="false"/>
    </xf>
    <xf applyAlignment="true" applyBorder="true" applyFont="true" applyProtection="false" borderId="19" fillId="2" fontId="7" numFmtId="164" xfId="20">
      <alignment horizontal="center" indent="0" shrinkToFit="false" textRotation="0" vertical="center" wrapText="false"/>
    </xf>
    <xf applyAlignment="true" applyBorder="true" applyFont="true" applyProtection="false" borderId="13" fillId="2" fontId="7" numFmtId="164" xfId="20">
      <alignment horizontal="right" indent="0" shrinkToFit="false" textRotation="0" vertical="bottom" wrapText="false"/>
    </xf>
    <xf applyAlignment="true" applyBorder="true" applyFont="true" applyProtection="false" borderId="13" fillId="2" fontId="7" numFmtId="164" xfId="20">
      <alignment horizontal="left" indent="0" shrinkToFit="false" textRotation="0" vertical="center" wrapText="false"/>
    </xf>
    <xf applyAlignment="true" applyBorder="true" applyFont="true" applyProtection="false" borderId="7" fillId="2" fontId="14" numFmtId="164" xfId="20">
      <alignment horizontal="center" indent="0" shrinkToFit="false" textRotation="0" vertical="center" wrapText="false"/>
    </xf>
    <xf applyAlignment="true" applyBorder="true" applyFont="true" applyProtection="false" borderId="2" fillId="2" fontId="14" numFmtId="164" xfId="20">
      <alignment horizontal="center" indent="0" shrinkToFit="false" textRotation="0" vertical="center" wrapText="false"/>
    </xf>
    <xf applyAlignment="true" applyBorder="true" applyFont="true" applyProtection="false" borderId="0" fillId="2" fontId="14" numFmtId="170" xfId="20">
      <alignment horizontal="right" indent="0" shrinkToFit="false" textRotation="0" vertical="bottom" wrapText="false"/>
    </xf>
    <xf applyAlignment="true" applyBorder="true" applyFont="true" applyProtection="false" borderId="0" fillId="2" fontId="7" numFmtId="175" xfId="20">
      <alignment horizontal="right" indent="0" shrinkToFit="false" textRotation="0" vertical="bottom" wrapText="false"/>
    </xf>
    <xf applyAlignment="true" applyBorder="true" applyFont="true" applyProtection="true" borderId="6" fillId="2" fontId="7" numFmtId="164" xfId="20">
      <alignment horizontal="center" indent="0" shrinkToFit="false" textRotation="0" vertical="center" wrapText="false"/>
      <protection hidden="false" locked="false"/>
    </xf>
    <xf applyAlignment="true" applyBorder="true" applyFont="true" applyProtection="true" borderId="7" fillId="2" fontId="7" numFmtId="167" xfId="20">
      <alignment horizontal="center" indent="0" shrinkToFit="false" textRotation="0" vertical="center" wrapText="false"/>
      <protection hidden="false" locked="false"/>
    </xf>
    <xf applyAlignment="true" applyBorder="true" applyFont="true" applyProtection="false" borderId="13" fillId="2" fontId="7" numFmtId="175" xfId="20">
      <alignment horizontal="right" indent="0" shrinkToFit="false" textRotation="0" vertical="bottom" wrapText="false"/>
    </xf>
    <xf applyAlignment="true" applyBorder="true" applyFont="true" applyProtection="false" borderId="2" fillId="2" fontId="7" numFmtId="171" xfId="20">
      <alignment horizontal="center" indent="0" shrinkToFit="false" textRotation="0" vertical="center" wrapText="false"/>
    </xf>
    <xf applyAlignment="true" applyBorder="true" applyFont="true" applyProtection="true" borderId="19" fillId="2" fontId="7" numFmtId="167" xfId="20">
      <alignment horizontal="center" indent="0" shrinkToFit="false" textRotation="0" vertical="center" wrapText="false"/>
      <protection hidden="false" locked="false"/>
    </xf>
    <xf applyAlignment="true" applyBorder="true" applyFont="true" applyProtection="true" borderId="7" fillId="2" fontId="14" numFmtId="167" xfId="20">
      <alignment horizontal="center" indent="0" shrinkToFit="false" textRotation="0" vertical="center" wrapText="false"/>
      <protection hidden="false" locked="false"/>
    </xf>
    <xf applyAlignment="true" applyBorder="true" applyFont="true" applyProtection="true" borderId="2" fillId="2" fontId="14" numFmtId="167" xfId="20">
      <alignment horizontal="center" indent="0" shrinkToFit="false" textRotation="0" vertical="center" wrapText="false"/>
      <protection hidden="false" locked="false"/>
    </xf>
  </cellXfs>
  <cellStyles count="11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  <cellStyle builtinId="54" customBuiltin="true" name="Excel Built-in Pivot Table Corner" xfId="15"/>
    <cellStyle builtinId="54" customBuiltin="true" name="Excel Built-in Pivot Table Category" xfId="15"/>
    <cellStyle builtinId="54" customBuiltin="true" name="Excel Built-in Pivot Table Value" xfId="15"/>
    <cellStyle builtinId="54" customBuiltin="true" name="Excel Built-in Pivot Table Field" xfId="15"/>
    <cellStyle builtinId="54" customBuiltin="true" name="Excel Built-in Normal 2" xfId="1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FDFE0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dxfs count="113"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  <dxf>
      <font>
        <name val="Arial"/>
        <charset val="1"/>
        <family val="2"/>
        <sz val="10"/>
      </font>
      <fill>
        <patternFill>
          <b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spPr/>
    </c:plotArea>
    <c:plotVisOnly val="1"/>
  </c:chart>
  <c:spPr/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spPr/>
    </c:plotArea>
    <c:plotVisOnly val="1"/>
  </c:chart>
  <c:spPr/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spPr/>
    </c:plotArea>
    <c:plotVisOnly val="1"/>
  </c:chart>
  <c:spPr/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spPr/>
    </c:plotArea>
    <c:plotVisOnly val="1"/>
  </c:chart>
  <c:spPr/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spPr/>
    </c:plotArea>
    <c:plotVisOnly val="1"/>
  </c:chart>
  <c:spPr/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spPr/>
    </c:plotArea>
    <c:plotVisOnly val="1"/>
  </c:chart>
  <c:spPr/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spPr/>
    </c:plotArea>
    <c:plotVisOnly val="1"/>
  </c:chart>
  <c:spPr/>
</c:chartSpace>
</file>

<file path=xl/charts/chart54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spPr/>
    </c:plotArea>
    <c:plotVisOnly val="1"/>
  </c:chart>
  <c:spPr/>
</c:chartSpace>
</file>

<file path=xl/charts/chart55.xml><?xml version="1.0" encoding="utf-8"?>
<c:chartSpace xmlns:a="http://schemas.openxmlformats.org/drawingml/2006/main" xmlns:c="http://schemas.openxmlformats.org/drawingml/2006/chart" xmlns:r="http://schemas.openxmlformats.org/officeDocument/2006/relationships">
  <c:lang val="en-US"/>
  <c:chart>
    <c:plotArea>
      <c:layout/>
      <c:spPr/>
    </c:plotArea>
    <c:plotVisOnly val="1"/>
  </c:chart>
  <c:spPr/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Relationship Id="rId3" Type="http://schemas.openxmlformats.org/officeDocument/2006/relationships/chart" Target="../charts/chart49.xml"/><Relationship Id="rId4" Type="http://schemas.openxmlformats.org/officeDocument/2006/relationships/image" Target="../media/image17.jpeg"/><Relationship Id="rId5" Type="http://schemas.openxmlformats.org/officeDocument/2006/relationships/image" Target="../media/image18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Relationship Id="rId3" Type="http://schemas.openxmlformats.org/officeDocument/2006/relationships/chart" Target="../charts/chart52.xml"/><Relationship Id="rId4" Type="http://schemas.openxmlformats.org/officeDocument/2006/relationships/chart" Target="../charts/chart53.xml"/><Relationship Id="rId5" Type="http://schemas.openxmlformats.org/officeDocument/2006/relationships/chart" Target="../charts/chart5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9.jpeg"/><Relationship Id="rId2" Type="http://schemas.openxmlformats.org/officeDocument/2006/relationships/image" Target="../media/image20.jpe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1.jpeg"/><Relationship Id="rId2" Type="http://schemas.openxmlformats.org/officeDocument/2006/relationships/image" Target="../media/image22.jpe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3.jpeg"/><Relationship Id="rId2" Type="http://schemas.openxmlformats.org/officeDocument/2006/relationships/image" Target="../media/image24.jpe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55.xml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2</xdr:col>
      <xdr:colOff>54000</xdr:colOff>
      <xdr:row>27</xdr:row>
      <xdr:rowOff>134280</xdr:rowOff>
    </xdr:from>
    <xdr:to>
      <xdr:col>57</xdr:col>
      <xdr:colOff>4320</xdr:colOff>
      <xdr:row>48</xdr:row>
      <xdr:rowOff>143280</xdr:rowOff>
    </xdr:to>
    <xdr:graphicFrame>
      <xdr:nvGraphicFramePr>
        <xdr:cNvPr id="0" name="Chart 18"/>
        <xdr:cNvGraphicFramePr/>
      </xdr:nvGraphicFramePr>
      <xdr:xfrm>
        <a:off x="54000" y="5230080"/>
        <a:ext cx="21615120" cy="2881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54000</xdr:colOff>
      <xdr:row>49</xdr:row>
      <xdr:rowOff>134280</xdr:rowOff>
    </xdr:from>
    <xdr:to>
      <xdr:col>57</xdr:col>
      <xdr:colOff>4320</xdr:colOff>
      <xdr:row>69</xdr:row>
      <xdr:rowOff>142920</xdr:rowOff>
    </xdr:to>
    <xdr:graphicFrame>
      <xdr:nvGraphicFramePr>
        <xdr:cNvPr id="1" name="Chart 102"/>
        <xdr:cNvGraphicFramePr/>
      </xdr:nvGraphicFramePr>
      <xdr:xfrm>
        <a:off x="54000" y="35405280"/>
        <a:ext cx="21615120" cy="27440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54000</xdr:colOff>
      <xdr:row>70</xdr:row>
      <xdr:rowOff>153360</xdr:rowOff>
    </xdr:from>
    <xdr:to>
      <xdr:col>57</xdr:col>
      <xdr:colOff>348480</xdr:colOff>
      <xdr:row>91</xdr:row>
      <xdr:rowOff>133560</xdr:rowOff>
    </xdr:to>
    <xdr:graphicFrame>
      <xdr:nvGraphicFramePr>
        <xdr:cNvPr id="2" name="Chart 103"/>
        <xdr:cNvGraphicFramePr/>
      </xdr:nvGraphicFramePr>
      <xdr:xfrm>
        <a:off x="54000" y="64227960"/>
        <a:ext cx="21959280" cy="2878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</xdr:col>
      <xdr:colOff>54000</xdr:colOff>
      <xdr:row>0</xdr:row>
      <xdr:rowOff>0</xdr:rowOff>
    </xdr:from>
    <xdr:to>
      <xdr:col>57</xdr:col>
      <xdr:colOff>53280</xdr:colOff>
      <xdr:row>0</xdr:row>
      <xdr:rowOff>1332720</xdr:rowOff>
    </xdr:to>
    <xdr:pic>
      <xdr:nvPicPr>
        <xdr:cNvPr descr="" id="3" name="Billede 10"/>
        <xdr:cNvPicPr/>
      </xdr:nvPicPr>
      <xdr:blipFill>
        <a:blip r:embed="rId4"/>
        <a:stretch>
          <a:fillRect/>
        </a:stretch>
      </xdr:blipFill>
      <xdr:spPr>
        <a:xfrm>
          <a:off x="54000" y="0"/>
          <a:ext cx="21664080" cy="1332720"/>
        </a:xfrm>
        <a:prstGeom prst="rect">
          <a:avLst/>
        </a:prstGeom>
      </xdr:spPr>
    </xdr:pic>
    <xdr:clientData/>
  </xdr:twoCellAnchor>
  <xdr:twoCellAnchor editAs="absolute">
    <xdr:from>
      <xdr:col>2</xdr:col>
      <xdr:colOff>54000</xdr:colOff>
      <xdr:row>92</xdr:row>
      <xdr:rowOff>67680</xdr:rowOff>
    </xdr:from>
    <xdr:to>
      <xdr:col>57</xdr:col>
      <xdr:colOff>53280</xdr:colOff>
      <xdr:row>96</xdr:row>
      <xdr:rowOff>143280</xdr:rowOff>
    </xdr:to>
    <xdr:pic>
      <xdr:nvPicPr>
        <xdr:cNvPr descr="" id="4" name="Billede 12"/>
        <xdr:cNvPicPr/>
      </xdr:nvPicPr>
      <xdr:blipFill>
        <a:blip r:embed="rId5"/>
        <a:stretch>
          <a:fillRect/>
        </a:stretch>
      </xdr:blipFill>
      <xdr:spPr>
        <a:xfrm>
          <a:off x="54000" y="94317480"/>
          <a:ext cx="21664080" cy="556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0</xdr:col>
      <xdr:colOff>663480</xdr:colOff>
      <xdr:row>35</xdr:row>
      <xdr:rowOff>105840</xdr:rowOff>
    </xdr:from>
    <xdr:to>
      <xdr:col>53</xdr:col>
      <xdr:colOff>214920</xdr:colOff>
      <xdr:row>71</xdr:row>
      <xdr:rowOff>133560</xdr:rowOff>
    </xdr:to>
    <xdr:graphicFrame>
      <xdr:nvGraphicFramePr>
        <xdr:cNvPr id="5" name="Chart 3"/>
        <xdr:cNvGraphicFramePr/>
      </xdr:nvGraphicFramePr>
      <xdr:xfrm>
        <a:off x="663480" y="5585760"/>
        <a:ext cx="16562880" cy="5514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663480</xdr:colOff>
      <xdr:row>167</xdr:row>
      <xdr:rowOff>105840</xdr:rowOff>
    </xdr:from>
    <xdr:to>
      <xdr:col>53</xdr:col>
      <xdr:colOff>214920</xdr:colOff>
      <xdr:row>203</xdr:row>
      <xdr:rowOff>133920</xdr:rowOff>
    </xdr:to>
    <xdr:graphicFrame>
      <xdr:nvGraphicFramePr>
        <xdr:cNvPr id="6" name="Chart 16"/>
        <xdr:cNvGraphicFramePr/>
      </xdr:nvGraphicFramePr>
      <xdr:xfrm>
        <a:off x="663480" y="25835760"/>
        <a:ext cx="16562880" cy="5514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663480</xdr:colOff>
      <xdr:row>234</xdr:row>
      <xdr:rowOff>105840</xdr:rowOff>
    </xdr:from>
    <xdr:to>
      <xdr:col>53</xdr:col>
      <xdr:colOff>214920</xdr:colOff>
      <xdr:row>270</xdr:row>
      <xdr:rowOff>133560</xdr:rowOff>
    </xdr:to>
    <xdr:graphicFrame>
      <xdr:nvGraphicFramePr>
        <xdr:cNvPr id="7" name="Chart 20"/>
        <xdr:cNvGraphicFramePr/>
      </xdr:nvGraphicFramePr>
      <xdr:xfrm>
        <a:off x="663480" y="36113400"/>
        <a:ext cx="16562880" cy="5514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663480</xdr:colOff>
      <xdr:row>302</xdr:row>
      <xdr:rowOff>105840</xdr:rowOff>
    </xdr:from>
    <xdr:to>
      <xdr:col>53</xdr:col>
      <xdr:colOff>214920</xdr:colOff>
      <xdr:row>338</xdr:row>
      <xdr:rowOff>133560</xdr:rowOff>
    </xdr:to>
    <xdr:graphicFrame>
      <xdr:nvGraphicFramePr>
        <xdr:cNvPr id="8" name="Chart 24"/>
        <xdr:cNvGraphicFramePr/>
      </xdr:nvGraphicFramePr>
      <xdr:xfrm>
        <a:off x="663480" y="46543320"/>
        <a:ext cx="16562880" cy="5514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549360</xdr:colOff>
      <xdr:row>101</xdr:row>
      <xdr:rowOff>124920</xdr:rowOff>
    </xdr:from>
    <xdr:to>
      <xdr:col>53</xdr:col>
      <xdr:colOff>548640</xdr:colOff>
      <xdr:row>137</xdr:row>
      <xdr:rowOff>152640</xdr:rowOff>
    </xdr:to>
    <xdr:graphicFrame>
      <xdr:nvGraphicFramePr>
        <xdr:cNvPr id="9" name="Chart 3"/>
        <xdr:cNvGraphicFramePr/>
      </xdr:nvGraphicFramePr>
      <xdr:xfrm>
        <a:off x="549360" y="15729840"/>
        <a:ext cx="17010720" cy="5514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54000</xdr:colOff>
      <xdr:row>0</xdr:row>
      <xdr:rowOff>0</xdr:rowOff>
    </xdr:from>
    <xdr:to>
      <xdr:col>15</xdr:col>
      <xdr:colOff>53280</xdr:colOff>
      <xdr:row>1</xdr:row>
      <xdr:rowOff>8640</xdr:rowOff>
    </xdr:to>
    <xdr:pic>
      <xdr:nvPicPr>
        <xdr:cNvPr descr="" id="10" name="Billede 1"/>
        <xdr:cNvPicPr/>
      </xdr:nvPicPr>
      <xdr:blipFill>
        <a:blip r:embed="rId1"/>
        <a:stretch>
          <a:fillRect/>
        </a:stretch>
      </xdr:blipFill>
      <xdr:spPr>
        <a:xfrm>
          <a:off x="54000" y="0"/>
          <a:ext cx="12048840" cy="703800"/>
        </a:xfrm>
        <a:prstGeom prst="rect">
          <a:avLst/>
        </a:prstGeom>
      </xdr:spPr>
    </xdr:pic>
    <xdr:clientData/>
  </xdr:twoCellAnchor>
  <xdr:twoCellAnchor editAs="absolute">
    <xdr:from>
      <xdr:col>0</xdr:col>
      <xdr:colOff>54000</xdr:colOff>
      <xdr:row>53</xdr:row>
      <xdr:rowOff>1080</xdr:rowOff>
    </xdr:from>
    <xdr:to>
      <xdr:col>15</xdr:col>
      <xdr:colOff>53280</xdr:colOff>
      <xdr:row>53</xdr:row>
      <xdr:rowOff>429120</xdr:rowOff>
    </xdr:to>
    <xdr:pic>
      <xdr:nvPicPr>
        <xdr:cNvPr descr="" id="11" name="Billede 2"/>
        <xdr:cNvPicPr/>
      </xdr:nvPicPr>
      <xdr:blipFill>
        <a:blip r:embed="rId2"/>
        <a:stretch>
          <a:fillRect/>
        </a:stretch>
      </xdr:blipFill>
      <xdr:spPr>
        <a:xfrm>
          <a:off x="54000" y="8659080"/>
          <a:ext cx="12048840" cy="4280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54000</xdr:colOff>
      <xdr:row>0</xdr:row>
      <xdr:rowOff>0</xdr:rowOff>
    </xdr:from>
    <xdr:to>
      <xdr:col>15</xdr:col>
      <xdr:colOff>53280</xdr:colOff>
      <xdr:row>1</xdr:row>
      <xdr:rowOff>8640</xdr:rowOff>
    </xdr:to>
    <xdr:pic>
      <xdr:nvPicPr>
        <xdr:cNvPr descr="" id="12" name="Billede 1"/>
        <xdr:cNvPicPr/>
      </xdr:nvPicPr>
      <xdr:blipFill>
        <a:blip r:embed="rId1"/>
        <a:stretch>
          <a:fillRect/>
        </a:stretch>
      </xdr:blipFill>
      <xdr:spPr>
        <a:xfrm>
          <a:off x="54000" y="0"/>
          <a:ext cx="12048840" cy="703800"/>
        </a:xfrm>
        <a:prstGeom prst="rect">
          <a:avLst/>
        </a:prstGeom>
      </xdr:spPr>
    </xdr:pic>
    <xdr:clientData/>
  </xdr:twoCellAnchor>
  <xdr:twoCellAnchor editAs="absolute">
    <xdr:from>
      <xdr:col>0</xdr:col>
      <xdr:colOff>54000</xdr:colOff>
      <xdr:row>53</xdr:row>
      <xdr:rowOff>1080</xdr:rowOff>
    </xdr:from>
    <xdr:to>
      <xdr:col>15</xdr:col>
      <xdr:colOff>53280</xdr:colOff>
      <xdr:row>53</xdr:row>
      <xdr:rowOff>437040</xdr:rowOff>
    </xdr:to>
    <xdr:pic>
      <xdr:nvPicPr>
        <xdr:cNvPr descr="" id="13" name="Billede 2"/>
        <xdr:cNvPicPr/>
      </xdr:nvPicPr>
      <xdr:blipFill>
        <a:blip r:embed="rId2"/>
        <a:stretch>
          <a:fillRect/>
        </a:stretch>
      </xdr:blipFill>
      <xdr:spPr>
        <a:xfrm>
          <a:off x="54000" y="8659080"/>
          <a:ext cx="12048840" cy="4359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54000</xdr:colOff>
      <xdr:row>0</xdr:row>
      <xdr:rowOff>0</xdr:rowOff>
    </xdr:from>
    <xdr:to>
      <xdr:col>15</xdr:col>
      <xdr:colOff>53280</xdr:colOff>
      <xdr:row>1</xdr:row>
      <xdr:rowOff>8640</xdr:rowOff>
    </xdr:to>
    <xdr:pic>
      <xdr:nvPicPr>
        <xdr:cNvPr descr="" id="14" name="Billede 1"/>
        <xdr:cNvPicPr/>
      </xdr:nvPicPr>
      <xdr:blipFill>
        <a:blip r:embed="rId1"/>
        <a:stretch>
          <a:fillRect/>
        </a:stretch>
      </xdr:blipFill>
      <xdr:spPr>
        <a:xfrm>
          <a:off x="54000" y="0"/>
          <a:ext cx="12048840" cy="703800"/>
        </a:xfrm>
        <a:prstGeom prst="rect">
          <a:avLst/>
        </a:prstGeom>
      </xdr:spPr>
    </xdr:pic>
    <xdr:clientData/>
  </xdr:twoCellAnchor>
  <xdr:twoCellAnchor editAs="absolute">
    <xdr:from>
      <xdr:col>0</xdr:col>
      <xdr:colOff>54000</xdr:colOff>
      <xdr:row>53</xdr:row>
      <xdr:rowOff>1080</xdr:rowOff>
    </xdr:from>
    <xdr:to>
      <xdr:col>15</xdr:col>
      <xdr:colOff>53280</xdr:colOff>
      <xdr:row>53</xdr:row>
      <xdr:rowOff>425880</xdr:rowOff>
    </xdr:to>
    <xdr:pic>
      <xdr:nvPicPr>
        <xdr:cNvPr descr="" id="15" name="Billede 2"/>
        <xdr:cNvPicPr/>
      </xdr:nvPicPr>
      <xdr:blipFill>
        <a:blip r:embed="rId2"/>
        <a:stretch>
          <a:fillRect/>
        </a:stretch>
      </xdr:blipFill>
      <xdr:spPr>
        <a:xfrm>
          <a:off x="54000" y="8659080"/>
          <a:ext cx="12048840" cy="424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0</xdr:col>
      <xdr:colOff>54000</xdr:colOff>
      <xdr:row>81</xdr:row>
      <xdr:rowOff>109080</xdr:rowOff>
    </xdr:from>
    <xdr:to>
      <xdr:col>10</xdr:col>
      <xdr:colOff>281880</xdr:colOff>
      <xdr:row>98</xdr:row>
      <xdr:rowOff>114480</xdr:rowOff>
    </xdr:to>
    <xdr:graphicFrame>
      <xdr:nvGraphicFramePr>
        <xdr:cNvPr id="16" name="Chart 5"/>
        <xdr:cNvGraphicFramePr/>
      </xdr:nvGraphicFramePr>
      <xdr:xfrm>
        <a:off x="54000" y="10421280"/>
        <a:ext cx="6107760" cy="2164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0</xdr:col>
      <xdr:colOff>54000</xdr:colOff>
      <xdr:row>99</xdr:row>
      <xdr:rowOff>109080</xdr:rowOff>
    </xdr:from>
    <xdr:to>
      <xdr:col>10</xdr:col>
      <xdr:colOff>310320</xdr:colOff>
      <xdr:row>135</xdr:row>
      <xdr:rowOff>120960</xdr:rowOff>
    </xdr:to>
    <xdr:sp>
      <xdr:nvSpPr>
        <xdr:cNvPr id="17" name="CustomShape 1"/>
        <xdr:cNvSpPr/>
      </xdr:nvSpPr>
      <xdr:spPr>
        <a:xfrm>
          <a:off x="54000" y="12707280"/>
          <a:ext cx="6136200" cy="458388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round/>
        </a:ln>
      </xdr:spPr>
      <xdr:txBody>
        <a:bodyPr bIns="45000" lIns="90000" rIns="90000" tIns="45000"/>
        <a:p>
          <a:r>
            <a:rPr lang="en" sz="1100">
              <a:solidFill>
                <a:srgbClr val="000000"/>
              </a:solidFill>
              <a:latin typeface="Calibri"/>
            </a:rPr>
            <a:t>Kommentarer:</a:t>
          </a:r>
          <a:endParaRPr/>
        </a:p>
        <a:p>
          <a:endParaRPr/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L65536"/>
  <sheetViews>
    <sheetView colorId="64" defaultGridColor="true" rightToLeft="false" showFormulas="false" showGridLines="true" showOutlineSymbols="true" showRowColHeaders="true" showZeros="true" tabSelected="false" topLeftCell="C48" view="pageBreakPreview" windowProtection="false" workbookViewId="0" zoomScale="100" zoomScaleNormal="70" zoomScalePageLayoutView="100">
      <selection activeCell="L28" activeCellId="0" pane="topLeft" sqref="L28"/>
    </sheetView>
  </sheetViews>
  <sheetFormatPr defaultRowHeight="108"/>
  <cols>
    <col collapsed="false" hidden="true" max="1" min="1" style="1" width="0"/>
    <col collapsed="false" hidden="true" max="2" min="2" style="2" width="0"/>
    <col collapsed="false" hidden="false" max="3" min="3" style="2" width="28.5"/>
    <col collapsed="false" hidden="true" max="4" min="4" style="3" width="0"/>
    <col collapsed="false" hidden="false" max="56" min="5" style="1" width="5.3265306122449"/>
    <col collapsed="false" hidden="false" max="57" min="57" style="1" width="1.50510204081633"/>
    <col collapsed="false" hidden="false" max="59" min="58" style="1" width="6.33673469387755"/>
    <col collapsed="false" hidden="false" max="61" min="60" style="1" width="6.00510204081633"/>
    <col collapsed="false" hidden="false" max="62" min="62" style="1" width="10.3316326530612"/>
    <col collapsed="false" hidden="false" max="63" min="63" style="1" width="9.66326530612245"/>
    <col collapsed="false" hidden="false" max="64" min="64" style="1" width="3.99489795918367"/>
    <col collapsed="false" hidden="false" max="1025" min="65" style="1" width="8.8265306122449"/>
  </cols>
  <sheetData>
    <row collapsed="false" customFormat="true" customHeight="true" hidden="false" ht="25.5" outlineLevel="0" r="2" s="5">
      <c r="A2" s="4"/>
      <c r="C2" s="6" t="s">
        <v>0</v>
      </c>
      <c r="D2" s="7"/>
      <c r="E2" s="8" t="str">
        <f aca="false">Ugeplan!G2</f>
        <v>Mads Dellgren</v>
      </c>
      <c r="F2" s="8"/>
      <c r="G2" s="8"/>
      <c r="H2" s="8"/>
      <c r="I2" s="8"/>
      <c r="J2" s="8"/>
      <c r="K2" s="8"/>
      <c r="L2" s="9" t="s">
        <v>1</v>
      </c>
      <c r="M2" s="10" t="n">
        <f aca="false">Ugeplan!J2</f>
        <v>2012</v>
      </c>
      <c r="N2" s="11"/>
      <c r="O2" s="12"/>
      <c r="P2" s="12"/>
      <c r="Q2" s="11" t="s">
        <v>2</v>
      </c>
      <c r="R2" s="10" t="n">
        <f aca="false">Ugeplan!L2</f>
        <v>0</v>
      </c>
      <c r="S2" s="10"/>
      <c r="T2" s="10"/>
      <c r="U2" s="10"/>
      <c r="V2" s="11"/>
      <c r="W2" s="11"/>
      <c r="X2" s="12"/>
      <c r="Y2" s="12"/>
      <c r="Z2" s="12"/>
      <c r="AA2" s="12"/>
      <c r="AB2" s="13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5" t="str">
        <f aca="true">CHOOSE(WEEKDAY(NOW()),"søn","man","tirs","ons","tors","fre","lør")&amp;"dag,  "&amp;FIXED(DAY(NOW()),0)&amp;". "&amp;CHOOSE(MONTH(NOW()),"januar","februar","marts","april","maj","juni","juli","august","september","oktober","november","december")&amp;" "&amp;FIXED(YEAR(NOW()),0,1)</f>
        <v>søndag,  9. december 2012</v>
      </c>
      <c r="BE2" s="16" t="inlineStr">
        <f aca="true">TODAY()</f>
        <is>
          <t/>
        </is>
      </c>
      <c r="BF2" s="17"/>
      <c r="BG2" s="17"/>
      <c r="BH2" s="18"/>
      <c r="BI2" s="18"/>
      <c r="BJ2" s="19"/>
    </row>
    <row collapsed="false" customFormat="true" customHeight="true" hidden="true" ht="6.75" outlineLevel="0" r="3" s="26">
      <c r="A3" s="20" t="n">
        <v>40833</v>
      </c>
      <c r="B3" s="21" t="s">
        <v>3</v>
      </c>
      <c r="C3" s="22"/>
      <c r="D3" s="23" t="s">
        <v>4</v>
      </c>
      <c r="E3" s="24" t="inlineStr">
        <f aca="false">+A3-WEEKDAY(A3,3)</f>
        <is>
          <t/>
        </is>
      </c>
      <c r="F3" s="24" t="inlineStr">
        <f aca="false">+E3+7</f>
        <is>
          <t/>
        </is>
      </c>
      <c r="G3" s="24" t="inlineStr">
        <f aca="false">+F3+7</f>
        <is>
          <t/>
        </is>
      </c>
      <c r="H3" s="24" t="inlineStr">
        <f aca="false">+G3+7</f>
        <is>
          <t/>
        </is>
      </c>
      <c r="I3" s="24" t="inlineStr">
        <f aca="false">+H3+7</f>
        <is>
          <t/>
        </is>
      </c>
      <c r="J3" s="24" t="inlineStr">
        <f aca="false">+I3+7</f>
        <is>
          <t/>
        </is>
      </c>
      <c r="K3" s="24" t="inlineStr">
        <f aca="false">+J3+7</f>
        <is>
          <t/>
        </is>
      </c>
      <c r="L3" s="24" t="inlineStr">
        <f aca="false">+K3+7</f>
        <is>
          <t/>
        </is>
      </c>
      <c r="M3" s="24" t="inlineStr">
        <f aca="false">+L3+7</f>
        <is>
          <t/>
        </is>
      </c>
      <c r="N3" s="24" t="inlineStr">
        <f aca="false">+M3+7</f>
        <is>
          <t/>
        </is>
      </c>
      <c r="O3" s="24" t="inlineStr">
        <f aca="false">+N3+7</f>
        <is>
          <t/>
        </is>
      </c>
      <c r="P3" s="24" t="inlineStr">
        <f aca="false">+O3+7</f>
        <is>
          <t/>
        </is>
      </c>
      <c r="Q3" s="24" t="inlineStr">
        <f aca="false">+P3+7</f>
        <is>
          <t/>
        </is>
      </c>
      <c r="R3" s="24" t="inlineStr">
        <f aca="false">+Q3+7</f>
        <is>
          <t/>
        </is>
      </c>
      <c r="S3" s="24" t="inlineStr">
        <f aca="false">+R3+7</f>
        <is>
          <t/>
        </is>
      </c>
      <c r="T3" s="24" t="inlineStr">
        <f aca="false">+S3+7</f>
        <is>
          <t/>
        </is>
      </c>
      <c r="U3" s="24" t="inlineStr">
        <f aca="false">+T3+7</f>
        <is>
          <t/>
        </is>
      </c>
      <c r="V3" s="24" t="inlineStr">
        <f aca="false">+U3+7</f>
        <is>
          <t/>
        </is>
      </c>
      <c r="W3" s="24" t="inlineStr">
        <f aca="false">+V3+7</f>
        <is>
          <t/>
        </is>
      </c>
      <c r="X3" s="24" t="inlineStr">
        <f aca="false">+W3+7</f>
        <is>
          <t/>
        </is>
      </c>
      <c r="Y3" s="24" t="inlineStr">
        <f aca="false">+X3+7</f>
        <is>
          <t/>
        </is>
      </c>
      <c r="Z3" s="24" t="inlineStr">
        <f aca="false">+Y3+7</f>
        <is>
          <t/>
        </is>
      </c>
      <c r="AA3" s="24" t="inlineStr">
        <f aca="false">+Z3+7</f>
        <is>
          <t/>
        </is>
      </c>
      <c r="AB3" s="24" t="inlineStr">
        <f aca="false">+AA3+7</f>
        <is>
          <t/>
        </is>
      </c>
      <c r="AC3" s="24" t="inlineStr">
        <f aca="false">+AB3+7</f>
        <is>
          <t/>
        </is>
      </c>
      <c r="AD3" s="24" t="inlineStr">
        <f aca="false">+AC3+7</f>
        <is>
          <t/>
        </is>
      </c>
      <c r="AE3" s="24" t="inlineStr">
        <f aca="false">+AD3+7</f>
        <is>
          <t/>
        </is>
      </c>
      <c r="AF3" s="24" t="inlineStr">
        <f aca="false">+AE3+7</f>
        <is>
          <t/>
        </is>
      </c>
      <c r="AG3" s="24" t="inlineStr">
        <f aca="false">+AF3+7</f>
        <is>
          <t/>
        </is>
      </c>
      <c r="AH3" s="24" t="inlineStr">
        <f aca="false">+AG3+7</f>
        <is>
          <t/>
        </is>
      </c>
      <c r="AI3" s="24" t="inlineStr">
        <f aca="false">+AH3+7</f>
        <is>
          <t/>
        </is>
      </c>
      <c r="AJ3" s="24" t="inlineStr">
        <f aca="false">+AI3+7</f>
        <is>
          <t/>
        </is>
      </c>
      <c r="AK3" s="24" t="inlineStr">
        <f aca="false">+AJ3+7</f>
        <is>
          <t/>
        </is>
      </c>
      <c r="AL3" s="24" t="inlineStr">
        <f aca="false">+AK3+7</f>
        <is>
          <t/>
        </is>
      </c>
      <c r="AM3" s="24" t="inlineStr">
        <f aca="false">+AL3+7</f>
        <is>
          <t/>
        </is>
      </c>
      <c r="AN3" s="24" t="inlineStr">
        <f aca="false">+AM3+7</f>
        <is>
          <t/>
        </is>
      </c>
      <c r="AO3" s="24" t="inlineStr">
        <f aca="false">+AN3+7</f>
        <is>
          <t/>
        </is>
      </c>
      <c r="AP3" s="24" t="inlineStr">
        <f aca="false">+AO3+7</f>
        <is>
          <t/>
        </is>
      </c>
      <c r="AQ3" s="24" t="inlineStr">
        <f aca="false">+AP3+7</f>
        <is>
          <t/>
        </is>
      </c>
      <c r="AR3" s="24" t="inlineStr">
        <f aca="false">+AQ3+7</f>
        <is>
          <t/>
        </is>
      </c>
      <c r="AS3" s="24" t="inlineStr">
        <f aca="false">+AR3+7</f>
        <is>
          <t/>
        </is>
      </c>
      <c r="AT3" s="24" t="inlineStr">
        <f aca="false">+AS3+7</f>
        <is>
          <t/>
        </is>
      </c>
      <c r="AU3" s="24" t="inlineStr">
        <f aca="false">+AT3+7</f>
        <is>
          <t/>
        </is>
      </c>
      <c r="AV3" s="24" t="inlineStr">
        <f aca="false">+AU3+7</f>
        <is>
          <t/>
        </is>
      </c>
      <c r="AW3" s="24" t="inlineStr">
        <f aca="false">+AV3+7</f>
        <is>
          <t/>
        </is>
      </c>
      <c r="AX3" s="24" t="inlineStr">
        <f aca="false">+AW3+7</f>
        <is>
          <t/>
        </is>
      </c>
      <c r="AY3" s="24" t="inlineStr">
        <f aca="false">+AX3+7</f>
        <is>
          <t/>
        </is>
      </c>
      <c r="AZ3" s="24" t="inlineStr">
        <f aca="false">+AY3+7</f>
        <is>
          <t/>
        </is>
      </c>
      <c r="BA3" s="24" t="inlineStr">
        <f aca="false">+AZ3+7</f>
        <is>
          <t/>
        </is>
      </c>
      <c r="BB3" s="24" t="inlineStr">
        <f aca="false">+BA3+7</f>
        <is>
          <t/>
        </is>
      </c>
      <c r="BC3" s="24"/>
      <c r="BD3" s="24" t="inlineStr">
        <f aca="false">+BB3+7</f>
        <is>
          <t/>
        </is>
      </c>
      <c r="BE3" s="25" t="inlineStr">
        <f aca="false">+BD3+7</f>
        <is>
          <t/>
        </is>
      </c>
      <c r="BH3" s="27"/>
      <c r="BI3" s="27"/>
      <c r="BJ3" s="28"/>
      <c r="BK3" s="29"/>
    </row>
    <row collapsed="false" customFormat="false" customHeight="true" hidden="false" ht="12" outlineLevel="0" r="4">
      <c r="A4" s="21" t="s">
        <v>5</v>
      </c>
      <c r="B4" s="21" t="s">
        <v>6</v>
      </c>
      <c r="C4" s="30" t="s">
        <v>7</v>
      </c>
      <c r="D4" s="31"/>
      <c r="E4" s="32" t="n">
        <f aca="false">MOD(TRUNC((E3-DATE(YEAR(E3),1,1)+MOD(DATE(YEAR(E3),1,1)-2,7))/7)-IF(MOD(DATE(YEAR(E3),1,1)-2,7)&gt;3,1,0),52)+1</f>
        <v>42</v>
      </c>
      <c r="F4" s="33" t="n">
        <f aca="false">MOD(TRUNC((F3-DATE(YEAR(F3),1,1)+MOD(DATE(YEAR(F3),1,1)-2,7))/7)-IF(MOD(DATE(YEAR(F3),1,1)-2,7)&gt;3,1,0),52)+1</f>
        <v>43</v>
      </c>
      <c r="G4" s="33" t="n">
        <f aca="false">MOD(TRUNC((G3-DATE(YEAR(G3),1,1)+MOD(DATE(YEAR(G3),1,1)-2,7))/7)-IF(MOD(DATE(YEAR(G3),1,1)-2,7)&gt;3,1,0),52)+1</f>
        <v>44</v>
      </c>
      <c r="H4" s="33" t="n">
        <f aca="false">MOD(TRUNC((H3-DATE(YEAR(H3),1,1)+MOD(DATE(YEAR(H3),1,1)-2,7))/7)-IF(MOD(DATE(YEAR(H3),1,1)-2,7)&gt;3,1,0),52)+1</f>
        <v>45</v>
      </c>
      <c r="I4" s="33" t="n">
        <f aca="false">MOD(TRUNC((I3-DATE(YEAR(I3),1,1)+MOD(DATE(YEAR(I3),1,1)-2,7))/7)-IF(MOD(DATE(YEAR(I3),1,1)-2,7)&gt;3,1,0),52)+1</f>
        <v>46</v>
      </c>
      <c r="J4" s="33" t="n">
        <f aca="false">MOD(TRUNC((J3-DATE(YEAR(J3),1,1)+MOD(DATE(YEAR(J3),1,1)-2,7))/7)-IF(MOD(DATE(YEAR(J3),1,1)-2,7)&gt;3,1,0),52)+1</f>
        <v>47</v>
      </c>
      <c r="K4" s="33" t="n">
        <f aca="false">MOD(TRUNC((K3-DATE(YEAR(K3),1,1)+MOD(DATE(YEAR(K3),1,1)-2,7))/7)-IF(MOD(DATE(YEAR(K3),1,1)-2,7)&gt;3,1,0),52)+1</f>
        <v>48</v>
      </c>
      <c r="L4" s="33" t="n">
        <f aca="false">MOD(TRUNC((L3-DATE(YEAR(L3),1,1)+MOD(DATE(YEAR(L3),1,1)-2,7))/7)-IF(MOD(DATE(YEAR(L3),1,1)-2,7)&gt;3,1,0),52)+1</f>
        <v>49</v>
      </c>
      <c r="M4" s="33" t="n">
        <f aca="false">MOD(TRUNC((M3-DATE(YEAR(M3),1,1)+MOD(DATE(YEAR(M3),1,1)-2,7))/7)-IF(MOD(DATE(YEAR(M3),1,1)-2,7)&gt;3,1,0),52)+1</f>
        <v>50</v>
      </c>
      <c r="N4" s="33" t="n">
        <f aca="false">MOD(TRUNC((N3-DATE(YEAR(N3),1,1)+MOD(DATE(YEAR(N3),1,1)-2,7))/7)-IF(MOD(DATE(YEAR(N3),1,1)-2,7)&gt;3,1,0),52)+1</f>
        <v>51</v>
      </c>
      <c r="O4" s="33" t="n">
        <f aca="false">MOD(TRUNC((O3-DATE(YEAR(O3),1,1)+MOD(DATE(YEAR(O3),1,1)-2,7))/7)-IF(MOD(DATE(YEAR(O3),1,1)-2,7)&gt;3,1,0),52)+1</f>
        <v>52</v>
      </c>
      <c r="P4" s="33" t="n">
        <f aca="false">MOD(TRUNC((P3-DATE(YEAR(P3),1,1)+MOD(DATE(YEAR(P3),1,1)-2,7))/7)-IF(MOD(DATE(YEAR(P3),1,1)-2,7)&gt;3,1,0),52)+1</f>
        <v>1</v>
      </c>
      <c r="Q4" s="33" t="n">
        <f aca="false">MOD(TRUNC((Q3-DATE(YEAR(Q3),1,1)+MOD(DATE(YEAR(Q3),1,1)-2,7))/7)-IF(MOD(DATE(YEAR(Q3),1,1)-2,7)&gt;3,1,0),52)+1</f>
        <v>2</v>
      </c>
      <c r="R4" s="33" t="n">
        <f aca="false">MOD(TRUNC((R3-DATE(YEAR(R3),1,1)+MOD(DATE(YEAR(R3),1,1)-2,7))/7)-IF(MOD(DATE(YEAR(R3),1,1)-2,7)&gt;3,1,0),52)+1</f>
        <v>3</v>
      </c>
      <c r="S4" s="33" t="n">
        <f aca="false">MOD(TRUNC((S3-DATE(YEAR(S3),1,1)+MOD(DATE(YEAR(S3),1,1)-2,7))/7)-IF(MOD(DATE(YEAR(S3),1,1)-2,7)&gt;3,1,0),52)+1</f>
        <v>4</v>
      </c>
      <c r="T4" s="33" t="n">
        <f aca="false">MOD(TRUNC((T3-DATE(YEAR(T3),1,1)+MOD(DATE(YEAR(T3),1,1)-2,7))/7)-IF(MOD(DATE(YEAR(T3),1,1)-2,7)&gt;3,1,0),52)+1</f>
        <v>5</v>
      </c>
      <c r="U4" s="33" t="n">
        <f aca="false">MOD(TRUNC((U3-DATE(YEAR(U3),1,1)+MOD(DATE(YEAR(U3),1,1)-2,7))/7)-IF(MOD(DATE(YEAR(U3),1,1)-2,7)&gt;3,1,0),52)+1</f>
        <v>6</v>
      </c>
      <c r="V4" s="33" t="n">
        <f aca="false">MOD(TRUNC((V3-DATE(YEAR(V3),1,1)+MOD(DATE(YEAR(V3),1,1)-2,7))/7)-IF(MOD(DATE(YEAR(V3),1,1)-2,7)&gt;3,1,0),52)+1</f>
        <v>7</v>
      </c>
      <c r="W4" s="33" t="n">
        <f aca="false">MOD(TRUNC((W3-DATE(YEAR(W3),1,1)+MOD(DATE(YEAR(W3),1,1)-2,7))/7)-IF(MOD(DATE(YEAR(W3),1,1)-2,7)&gt;3,1,0),52)+1</f>
        <v>8</v>
      </c>
      <c r="X4" s="33" t="n">
        <f aca="false">MOD(TRUNC((X3-DATE(YEAR(X3),1,1)+MOD(DATE(YEAR(X3),1,1)-2,7))/7)-IF(MOD(DATE(YEAR(X3),1,1)-2,7)&gt;3,1,0),52)+1</f>
        <v>9</v>
      </c>
      <c r="Y4" s="33" t="n">
        <f aca="false">MOD(TRUNC((Y3-DATE(YEAR(Y3),1,1)+MOD(DATE(YEAR(Y3),1,1)-2,7))/7)-IF(MOD(DATE(YEAR(Y3),1,1)-2,7)&gt;3,1,0),52)+1</f>
        <v>10</v>
      </c>
      <c r="Z4" s="33" t="n">
        <f aca="false">MOD(TRUNC((Z3-DATE(YEAR(Z3),1,1)+MOD(DATE(YEAR(Z3),1,1)-2,7))/7)-IF(MOD(DATE(YEAR(Z3),1,1)-2,7)&gt;3,1,0),52)+1</f>
        <v>11</v>
      </c>
      <c r="AA4" s="33" t="n">
        <f aca="false">MOD(TRUNC((AA3-DATE(YEAR(AA3),1,1)+MOD(DATE(YEAR(AA3),1,1)-2,7))/7)-IF(MOD(DATE(YEAR(AA3),1,1)-2,7)&gt;3,1,0),52)+1</f>
        <v>12</v>
      </c>
      <c r="AB4" s="33" t="n">
        <f aca="false">MOD(TRUNC((AB3-DATE(YEAR(AB3),1,1)+MOD(DATE(YEAR(AB3),1,1)-2,7))/7)-IF(MOD(DATE(YEAR(AB3),1,1)-2,7)&gt;3,1,0),52)+1</f>
        <v>13</v>
      </c>
      <c r="AC4" s="33" t="n">
        <f aca="false">MOD(TRUNC((AC3-DATE(YEAR(AC3),1,1)+MOD(DATE(YEAR(AC3),1,1)-2,7))/7)-IF(MOD(DATE(YEAR(AC3),1,1)-2,7)&gt;3,1,0),52)+1</f>
        <v>14</v>
      </c>
      <c r="AD4" s="33" t="n">
        <f aca="false">MOD(TRUNC((AD3-DATE(YEAR(AD3),1,1)+MOD(DATE(YEAR(AD3),1,1)-2,7))/7)-IF(MOD(DATE(YEAR(AD3),1,1)-2,7)&gt;3,1,0),52)+1</f>
        <v>15</v>
      </c>
      <c r="AE4" s="33" t="n">
        <f aca="false">MOD(TRUNC((AE3-DATE(YEAR(AE3),1,1)+MOD(DATE(YEAR(AE3),1,1)-2,7))/7)-IF(MOD(DATE(YEAR(AE3),1,1)-2,7)&gt;3,1,0),52)+1</f>
        <v>16</v>
      </c>
      <c r="AF4" s="33" t="n">
        <f aca="false">MOD(TRUNC((AF3-DATE(YEAR(AF3),1,1)+MOD(DATE(YEAR(AF3),1,1)-2,7))/7)-IF(MOD(DATE(YEAR(AF3),1,1)-2,7)&gt;3,1,0),52)+1</f>
        <v>17</v>
      </c>
      <c r="AG4" s="33" t="n">
        <f aca="false">MOD(TRUNC((AG3-DATE(YEAR(AG3),1,1)+MOD(DATE(YEAR(AG3),1,1)-2,7))/7)-IF(MOD(DATE(YEAR(AG3),1,1)-2,7)&gt;3,1,0),52)+1</f>
        <v>18</v>
      </c>
      <c r="AH4" s="33" t="n">
        <f aca="false">MOD(TRUNC((AH3-DATE(YEAR(AH3),1,1)+MOD(DATE(YEAR(AH3),1,1)-2,7))/7)-IF(MOD(DATE(YEAR(AH3),1,1)-2,7)&gt;3,1,0),52)+1</f>
        <v>19</v>
      </c>
      <c r="AI4" s="33" t="n">
        <f aca="false">MOD(TRUNC((AI3-DATE(YEAR(AI3),1,1)+MOD(DATE(YEAR(AI3),1,1)-2,7))/7)-IF(MOD(DATE(YEAR(AI3),1,1)-2,7)&gt;3,1,0),52)+1</f>
        <v>20</v>
      </c>
      <c r="AJ4" s="33" t="n">
        <f aca="false">MOD(TRUNC((AJ3-DATE(YEAR(AJ3),1,1)+MOD(DATE(YEAR(AJ3),1,1)-2,7))/7)-IF(MOD(DATE(YEAR(AJ3),1,1)-2,7)&gt;3,1,0),52)+1</f>
        <v>21</v>
      </c>
      <c r="AK4" s="33" t="n">
        <f aca="false">MOD(TRUNC((AK3-DATE(YEAR(AK3),1,1)+MOD(DATE(YEAR(AK3),1,1)-2,7))/7)-IF(MOD(DATE(YEAR(AK3),1,1)-2,7)&gt;3,1,0),52)+1</f>
        <v>22</v>
      </c>
      <c r="AL4" s="33" t="n">
        <f aca="false">MOD(TRUNC((AL3-DATE(YEAR(AL3),1,1)+MOD(DATE(YEAR(AL3),1,1)-2,7))/7)-IF(MOD(DATE(YEAR(AL3),1,1)-2,7)&gt;3,1,0),52)+1</f>
        <v>23</v>
      </c>
      <c r="AM4" s="33" t="n">
        <f aca="false">MOD(TRUNC((AM3-DATE(YEAR(AM3),1,1)+MOD(DATE(YEAR(AM3),1,1)-2,7))/7)-IF(MOD(DATE(YEAR(AM3),1,1)-2,7)&gt;3,1,0),52)+1</f>
        <v>24</v>
      </c>
      <c r="AN4" s="33" t="n">
        <f aca="false">MOD(TRUNC((AN3-DATE(YEAR(AN3),1,1)+MOD(DATE(YEAR(AN3),1,1)-2,7))/7)-IF(MOD(DATE(YEAR(AN3),1,1)-2,7)&gt;3,1,0),52)+1</f>
        <v>25</v>
      </c>
      <c r="AO4" s="33" t="n">
        <f aca="false">MOD(TRUNC((AO3-DATE(YEAR(AO3),1,1)+MOD(DATE(YEAR(AO3),1,1)-2,7))/7)-IF(MOD(DATE(YEAR(AO3),1,1)-2,7)&gt;3,1,0),52)+1</f>
        <v>26</v>
      </c>
      <c r="AP4" s="33" t="n">
        <f aca="false">MOD(TRUNC((AP3-DATE(YEAR(AP3),1,1)+MOD(DATE(YEAR(AP3),1,1)-2,7))/7)-IF(MOD(DATE(YEAR(AP3),1,1)-2,7)&gt;3,1,0),52)+1</f>
        <v>27</v>
      </c>
      <c r="AQ4" s="33" t="n">
        <f aca="false">MOD(TRUNC((AQ3-DATE(YEAR(AQ3),1,1)+MOD(DATE(YEAR(AQ3),1,1)-2,7))/7)-IF(MOD(DATE(YEAR(AQ3),1,1)-2,7)&gt;3,1,0),52)+1</f>
        <v>28</v>
      </c>
      <c r="AR4" s="33" t="n">
        <f aca="false">MOD(TRUNC((AR3-DATE(YEAR(AR3),1,1)+MOD(DATE(YEAR(AR3),1,1)-2,7))/7)-IF(MOD(DATE(YEAR(AR3),1,1)-2,7)&gt;3,1,0),52)+1</f>
        <v>29</v>
      </c>
      <c r="AS4" s="33" t="n">
        <f aca="false">MOD(TRUNC((AS3-DATE(YEAR(AS3),1,1)+MOD(DATE(YEAR(AS3),1,1)-2,7))/7)-IF(MOD(DATE(YEAR(AS3),1,1)-2,7)&gt;3,1,0),52)+1</f>
        <v>30</v>
      </c>
      <c r="AT4" s="33" t="n">
        <f aca="false">MOD(TRUNC((AT3-DATE(YEAR(AT3),1,1)+MOD(DATE(YEAR(AT3),1,1)-2,7))/7)-IF(MOD(DATE(YEAR(AT3),1,1)-2,7)&gt;3,1,0),52)+1</f>
        <v>31</v>
      </c>
      <c r="AU4" s="33" t="n">
        <f aca="false">MOD(TRUNC((AU3-DATE(YEAR(AU3),1,1)+MOD(DATE(YEAR(AU3),1,1)-2,7))/7)-IF(MOD(DATE(YEAR(AU3),1,1)-2,7)&gt;3,1,0),52)+1</f>
        <v>32</v>
      </c>
      <c r="AV4" s="33" t="n">
        <f aca="false">MOD(TRUNC((AV3-DATE(YEAR(AV3),1,1)+MOD(DATE(YEAR(AV3),1,1)-2,7))/7)-IF(MOD(DATE(YEAR(AV3),1,1)-2,7)&gt;3,1,0),52)+1</f>
        <v>33</v>
      </c>
      <c r="AW4" s="33" t="n">
        <f aca="false">MOD(TRUNC((AW3-DATE(YEAR(AW3),1,1)+MOD(DATE(YEAR(AW3),1,1)-2,7))/7)-IF(MOD(DATE(YEAR(AW3),1,1)-2,7)&gt;3,1,0),52)+1</f>
        <v>34</v>
      </c>
      <c r="AX4" s="33" t="n">
        <f aca="false">MOD(TRUNC((AX3-DATE(YEAR(AX3),1,1)+MOD(DATE(YEAR(AX3),1,1)-2,7))/7)-IF(MOD(DATE(YEAR(AX3),1,1)-2,7)&gt;3,1,0),52)+1</f>
        <v>35</v>
      </c>
      <c r="AY4" s="33" t="n">
        <f aca="false">MOD(TRUNC((AY3-DATE(YEAR(AY3),1,1)+MOD(DATE(YEAR(AY3),1,1)-2,7))/7)-IF(MOD(DATE(YEAR(AY3),1,1)-2,7)&gt;3,1,0),52)+1</f>
        <v>36</v>
      </c>
      <c r="AZ4" s="33" t="n">
        <f aca="false">MOD(TRUNC((AZ3-DATE(YEAR(AZ3),1,1)+MOD(DATE(YEAR(AZ3),1,1)-2,7))/7)-IF(MOD(DATE(YEAR(AZ3),1,1)-2,7)&gt;3,1,0),52)+1</f>
        <v>37</v>
      </c>
      <c r="BA4" s="33" t="n">
        <f aca="false">MOD(TRUNC((BA3-DATE(YEAR(BA3),1,1)+MOD(DATE(YEAR(BA3),1,1)-2,7))/7)-IF(MOD(DATE(YEAR(BA3),1,1)-2,7)&gt;3,1,0),52)+1</f>
        <v>38</v>
      </c>
      <c r="BB4" s="33" t="n">
        <f aca="false">MOD(TRUNC((BB3-DATE(YEAR(BB3),1,1)+MOD(DATE(YEAR(BB3),1,1)-2,7))/7)-IF(MOD(DATE(YEAR(BB3),1,1)-2,7)&gt;3,1,0),52)+1</f>
        <v>39</v>
      </c>
      <c r="BC4" s="33" t="n">
        <f aca="false">MOD(TRUNC((BD3-DATE(YEAR(BD3),1,1)+MOD(DATE(YEAR(BD3),1,1)-2,7))/7)-IF(MOD(DATE(YEAR(BD3),1,1)-2,7)&gt;3,1,0),52)+1</f>
        <v>40</v>
      </c>
      <c r="BD4" s="33" t="n">
        <f aca="false">MOD(TRUNC((BE3-DATE(YEAR(BE3),1,1)+MOD(DATE(YEAR(BE3),1,1)-2,7))/7)-IF(MOD(DATE(YEAR(BE3),1,1)-2,7)&gt;3,1,0),52)+1</f>
        <v>41</v>
      </c>
      <c r="BE4" s="34"/>
      <c r="BH4" s="35"/>
      <c r="BI4" s="35"/>
      <c r="BJ4" s="28"/>
      <c r="BK4" s="28"/>
    </row>
    <row collapsed="false" customFormat="false" customHeight="true" hidden="false" ht="12" outlineLevel="0" r="5">
      <c r="A5" s="21" t="s">
        <v>5</v>
      </c>
      <c r="B5" s="21" t="s">
        <v>6</v>
      </c>
      <c r="C5" s="36" t="s">
        <v>8</v>
      </c>
      <c r="D5" s="37" t="s">
        <v>9</v>
      </c>
      <c r="E5" s="38" t="n">
        <f aca="false">DAY(E3)</f>
        <v>17</v>
      </c>
      <c r="F5" s="38" t="n">
        <f aca="false">DAY(F3)</f>
        <v>24</v>
      </c>
      <c r="G5" s="38" t="n">
        <f aca="false">DAY(G3)</f>
        <v>31</v>
      </c>
      <c r="H5" s="38" t="n">
        <f aca="false">DAY(H3)</f>
        <v>7</v>
      </c>
      <c r="I5" s="38" t="n">
        <f aca="false">DAY(I3)</f>
        <v>14</v>
      </c>
      <c r="J5" s="38" t="n">
        <f aca="false">DAY(J3)</f>
        <v>21</v>
      </c>
      <c r="K5" s="38" t="n">
        <f aca="false">DAY(K3)</f>
        <v>28</v>
      </c>
      <c r="L5" s="38" t="n">
        <f aca="false">DAY(L3)</f>
        <v>5</v>
      </c>
      <c r="M5" s="38" t="n">
        <f aca="false">DAY(M3)</f>
        <v>12</v>
      </c>
      <c r="N5" s="38" t="n">
        <f aca="false">DAY(N3)</f>
        <v>19</v>
      </c>
      <c r="O5" s="38" t="n">
        <f aca="false">DAY(O3)</f>
        <v>26</v>
      </c>
      <c r="P5" s="38" t="n">
        <f aca="false">DAY(P3)</f>
        <v>2</v>
      </c>
      <c r="Q5" s="38" t="n">
        <f aca="false">DAY(Q3)</f>
        <v>9</v>
      </c>
      <c r="R5" s="38" t="n">
        <f aca="false">DAY(R3)</f>
        <v>16</v>
      </c>
      <c r="S5" s="38" t="n">
        <f aca="false">DAY(S3)</f>
        <v>23</v>
      </c>
      <c r="T5" s="38" t="n">
        <f aca="false">DAY(T3)</f>
        <v>30</v>
      </c>
      <c r="U5" s="38" t="n">
        <f aca="false">DAY(U3)</f>
        <v>6</v>
      </c>
      <c r="V5" s="38" t="n">
        <f aca="false">DAY(V3)</f>
        <v>13</v>
      </c>
      <c r="W5" s="38" t="n">
        <f aca="false">DAY(W3)</f>
        <v>20</v>
      </c>
      <c r="X5" s="38" t="n">
        <f aca="false">DAY(X3)</f>
        <v>27</v>
      </c>
      <c r="Y5" s="38" t="n">
        <f aca="false">DAY(Y3)</f>
        <v>5</v>
      </c>
      <c r="Z5" s="38" t="n">
        <f aca="false">DAY(Z3)</f>
        <v>12</v>
      </c>
      <c r="AA5" s="38" t="n">
        <f aca="false">DAY(AA3)</f>
        <v>19</v>
      </c>
      <c r="AB5" s="38" t="n">
        <f aca="false">DAY(AB3)</f>
        <v>26</v>
      </c>
      <c r="AC5" s="38" t="n">
        <f aca="false">DAY(AC3)</f>
        <v>2</v>
      </c>
      <c r="AD5" s="38" t="n">
        <f aca="false">DAY(AD3)</f>
        <v>9</v>
      </c>
      <c r="AE5" s="38" t="n">
        <f aca="false">DAY(AE3)</f>
        <v>16</v>
      </c>
      <c r="AF5" s="38" t="n">
        <f aca="false">DAY(AF3)</f>
        <v>23</v>
      </c>
      <c r="AG5" s="38" t="n">
        <f aca="false">DAY(AG3)</f>
        <v>30</v>
      </c>
      <c r="AH5" s="38" t="n">
        <f aca="false">DAY(AH3)</f>
        <v>7</v>
      </c>
      <c r="AI5" s="38" t="n">
        <f aca="false">DAY(AI3)</f>
        <v>14</v>
      </c>
      <c r="AJ5" s="38" t="n">
        <f aca="false">DAY(AJ3)</f>
        <v>21</v>
      </c>
      <c r="AK5" s="38" t="n">
        <f aca="false">DAY(AK3)</f>
        <v>28</v>
      </c>
      <c r="AL5" s="38" t="n">
        <f aca="false">DAY(AL3)</f>
        <v>4</v>
      </c>
      <c r="AM5" s="38" t="n">
        <f aca="false">DAY(AM3)</f>
        <v>11</v>
      </c>
      <c r="AN5" s="38" t="n">
        <f aca="false">DAY(AN3)</f>
        <v>18</v>
      </c>
      <c r="AO5" s="38" t="n">
        <f aca="false">DAY(AO3)</f>
        <v>25</v>
      </c>
      <c r="AP5" s="38" t="n">
        <f aca="false">DAY(AP3)</f>
        <v>2</v>
      </c>
      <c r="AQ5" s="38" t="n">
        <f aca="false">DAY(AQ3)</f>
        <v>9</v>
      </c>
      <c r="AR5" s="38" t="n">
        <f aca="false">DAY(AR3)</f>
        <v>16</v>
      </c>
      <c r="AS5" s="38" t="n">
        <f aca="false">DAY(AS3)</f>
        <v>23</v>
      </c>
      <c r="AT5" s="38" t="n">
        <f aca="false">DAY(AT3)</f>
        <v>30</v>
      </c>
      <c r="AU5" s="38" t="n">
        <f aca="false">DAY(AU3)</f>
        <v>6</v>
      </c>
      <c r="AV5" s="38" t="n">
        <f aca="false">DAY(AV3)</f>
        <v>13</v>
      </c>
      <c r="AW5" s="38" t="n">
        <f aca="false">DAY(AW3)</f>
        <v>20</v>
      </c>
      <c r="AX5" s="38" t="n">
        <f aca="false">DAY(AX3)</f>
        <v>27</v>
      </c>
      <c r="AY5" s="38" t="n">
        <f aca="false">DAY(AY3)</f>
        <v>3</v>
      </c>
      <c r="AZ5" s="38" t="n">
        <f aca="false">DAY(AZ3)</f>
        <v>10</v>
      </c>
      <c r="BA5" s="38" t="n">
        <f aca="false">DAY(BA3)</f>
        <v>17</v>
      </c>
      <c r="BB5" s="38" t="n">
        <f aca="false">DAY(BB3)</f>
        <v>24</v>
      </c>
      <c r="BC5" s="38" t="n">
        <f aca="false">DAY(BD3)</f>
        <v>1</v>
      </c>
      <c r="BD5" s="38" t="n">
        <f aca="false">DAY(BE3)</f>
        <v>8</v>
      </c>
      <c r="BE5" s="39"/>
      <c r="BJ5" s="40"/>
      <c r="BK5" s="40"/>
    </row>
    <row collapsed="false" customFormat="false" customHeight="true" hidden="false" ht="12" outlineLevel="0" r="6">
      <c r="A6" s="21" t="s">
        <v>5</v>
      </c>
      <c r="B6" s="21" t="s">
        <v>6</v>
      </c>
      <c r="C6" s="36" t="s">
        <v>10</v>
      </c>
      <c r="D6" s="37" t="s">
        <v>9</v>
      </c>
      <c r="E6" s="41" t="n">
        <f aca="false">DAY(E5+6)</f>
        <v>22</v>
      </c>
      <c r="F6" s="41" t="n">
        <f aca="false">DAY(F5+6)</f>
        <v>29</v>
      </c>
      <c r="G6" s="41" t="n">
        <f aca="false">DAY(G5+6)</f>
        <v>5</v>
      </c>
      <c r="H6" s="41" t="n">
        <f aca="false">DAY(H5+6)</f>
        <v>12</v>
      </c>
      <c r="I6" s="41" t="n">
        <f aca="false">DAY(I5+6)</f>
        <v>19</v>
      </c>
      <c r="J6" s="41" t="n">
        <f aca="false">DAY(J5+6)</f>
        <v>26</v>
      </c>
      <c r="K6" s="41" t="n">
        <f aca="false">DAY(K5+6)</f>
        <v>2</v>
      </c>
      <c r="L6" s="41" t="n">
        <f aca="false">DAY(L5+6)</f>
        <v>10</v>
      </c>
      <c r="M6" s="41" t="n">
        <f aca="false">DAY(M5+6)</f>
        <v>17</v>
      </c>
      <c r="N6" s="41" t="n">
        <f aca="false">DAY(N5+6)</f>
        <v>24</v>
      </c>
      <c r="O6" s="41" t="n">
        <f aca="false">DAY(O5+6)</f>
        <v>31</v>
      </c>
      <c r="P6" s="41" t="n">
        <f aca="false">DAY(P5+6)</f>
        <v>7</v>
      </c>
      <c r="Q6" s="41" t="n">
        <f aca="false">DAY(Q5+6)</f>
        <v>14</v>
      </c>
      <c r="R6" s="41" t="n">
        <f aca="false">DAY(R5+6)</f>
        <v>21</v>
      </c>
      <c r="S6" s="41" t="n">
        <f aca="false">DAY(S5+6)</f>
        <v>28</v>
      </c>
      <c r="T6" s="41" t="n">
        <f aca="false">DAY(T5+6)</f>
        <v>4</v>
      </c>
      <c r="U6" s="41" t="n">
        <f aca="false">DAY(U5+6)</f>
        <v>11</v>
      </c>
      <c r="V6" s="41" t="n">
        <f aca="false">DAY(V5+6)</f>
        <v>18</v>
      </c>
      <c r="W6" s="41" t="n">
        <f aca="false">DAY(W5+6)</f>
        <v>25</v>
      </c>
      <c r="X6" s="41" t="n">
        <f aca="false">DAY(X5+6)</f>
        <v>1</v>
      </c>
      <c r="Y6" s="41" t="n">
        <f aca="false">DAY(Y5+6)</f>
        <v>10</v>
      </c>
      <c r="Z6" s="41" t="n">
        <f aca="false">DAY(Z5+6)</f>
        <v>17</v>
      </c>
      <c r="AA6" s="41" t="n">
        <f aca="false">DAY(AA5+6)</f>
        <v>24</v>
      </c>
      <c r="AB6" s="41" t="n">
        <f aca="false">DAY(AB5+6)</f>
        <v>31</v>
      </c>
      <c r="AC6" s="41" t="n">
        <f aca="false">DAY(AC5+6)</f>
        <v>7</v>
      </c>
      <c r="AD6" s="41" t="n">
        <f aca="false">DAY(AD5+6)</f>
        <v>14</v>
      </c>
      <c r="AE6" s="41" t="n">
        <f aca="false">DAY(AE5+6)</f>
        <v>21</v>
      </c>
      <c r="AF6" s="41" t="n">
        <f aca="false">DAY(AF5+6)</f>
        <v>28</v>
      </c>
      <c r="AG6" s="41" t="n">
        <f aca="false">DAY(AG5+6)</f>
        <v>4</v>
      </c>
      <c r="AH6" s="41" t="n">
        <f aca="false">DAY(AH5+6)</f>
        <v>12</v>
      </c>
      <c r="AI6" s="41" t="n">
        <f aca="false">DAY(AI5+6)</f>
        <v>19</v>
      </c>
      <c r="AJ6" s="41" t="n">
        <f aca="false">DAY(AJ5+6)</f>
        <v>26</v>
      </c>
      <c r="AK6" s="41" t="n">
        <f aca="false">DAY(AK5+6)</f>
        <v>2</v>
      </c>
      <c r="AL6" s="41" t="n">
        <f aca="false">DAY(AL5+6)</f>
        <v>9</v>
      </c>
      <c r="AM6" s="41" t="n">
        <f aca="false">DAY(AM5+6)</f>
        <v>16</v>
      </c>
      <c r="AN6" s="41" t="n">
        <f aca="false">DAY(AN5+6)</f>
        <v>23</v>
      </c>
      <c r="AO6" s="41" t="n">
        <f aca="false">DAY(AO5+6)</f>
        <v>30</v>
      </c>
      <c r="AP6" s="41" t="n">
        <f aca="false">DAY(AP5+6)</f>
        <v>7</v>
      </c>
      <c r="AQ6" s="41" t="n">
        <f aca="false">DAY(AQ5+6)</f>
        <v>14</v>
      </c>
      <c r="AR6" s="41" t="n">
        <f aca="false">DAY(AR5+6)</f>
        <v>21</v>
      </c>
      <c r="AS6" s="41" t="n">
        <f aca="false">DAY(AS5+6)</f>
        <v>28</v>
      </c>
      <c r="AT6" s="41" t="n">
        <f aca="false">DAY(AT5+6)</f>
        <v>4</v>
      </c>
      <c r="AU6" s="41" t="n">
        <f aca="false">DAY(AU5+6)</f>
        <v>11</v>
      </c>
      <c r="AV6" s="41" t="n">
        <f aca="false">DAY(AV5+6)</f>
        <v>18</v>
      </c>
      <c r="AW6" s="41" t="n">
        <f aca="false">DAY(AW5+6)</f>
        <v>25</v>
      </c>
      <c r="AX6" s="41" t="n">
        <f aca="false">DAY(AX5+6)</f>
        <v>1</v>
      </c>
      <c r="AY6" s="41" t="n">
        <f aca="false">DAY(AY5+6)</f>
        <v>8</v>
      </c>
      <c r="AZ6" s="41" t="n">
        <f aca="false">DAY(AZ5+6)</f>
        <v>15</v>
      </c>
      <c r="BA6" s="41" t="n">
        <f aca="false">DAY(BA5+6)</f>
        <v>22</v>
      </c>
      <c r="BB6" s="41" t="n">
        <f aca="false">DAY(BB5+6)</f>
        <v>29</v>
      </c>
      <c r="BC6" s="41" t="n">
        <f aca="false">DAY(BC5+6)</f>
        <v>6</v>
      </c>
      <c r="BD6" s="41" t="n">
        <f aca="false">DAY(BD5+6)</f>
        <v>13</v>
      </c>
      <c r="BE6" s="39"/>
      <c r="BJ6" s="42"/>
      <c r="BK6" s="42"/>
      <c r="BL6" s="43"/>
    </row>
    <row collapsed="false" customFormat="false" customHeight="true" hidden="false" ht="12" outlineLevel="0" r="7">
      <c r="A7" s="21" t="s">
        <v>5</v>
      </c>
      <c r="B7" s="21" t="s">
        <v>6</v>
      </c>
      <c r="C7" s="36" t="s">
        <v>11</v>
      </c>
      <c r="D7" s="37"/>
      <c r="E7" s="44" t="str">
        <f aca="false">CHOOSE(MONTH(E3),"Jan","Feb","Mar","Apr","Maj","Jun","Jul","Aug","Sep","Okt","Nov","Dec")</f>
        <v>Okt</v>
      </c>
      <c r="F7" s="44" t="str">
        <f aca="false">IF(MONTH(E3)=MONTH(F3),"",CHOOSE(MONTH(F3),"Jan","Feb","Mar","Apr","Maj","Jun","Jul","Aug","Sep","Okt","Nov","Dec"))</f>
        <v/>
      </c>
      <c r="G7" s="44" t="str">
        <f aca="false">IF(MONTH(F3)=MONTH(G3),"",CHOOSE(MONTH(G3),"Jan","Feb","Mar","Apr","Maj","Jun","Jul","Aug","Sep","Okt","Nov","Dec"))</f>
        <v/>
      </c>
      <c r="H7" s="44" t="str">
        <f aca="false">IF(MONTH(G3)=MONTH(H3),"",CHOOSE(MONTH(H3),"Jan","Feb","Mar","Apr","Maj","Jun","Jul","Aug","Sep","Okt","Nov","Dec"))</f>
        <v>Nov</v>
      </c>
      <c r="I7" s="44" t="str">
        <f aca="false">IF(MONTH(H3)=MONTH(I3),"",CHOOSE(MONTH(I3),"Jan","Feb","Mar","Apr","Maj","Jun","Jul","Aug","Sep","Okt","Nov","Dec"))</f>
        <v/>
      </c>
      <c r="J7" s="44" t="str">
        <f aca="false">IF(MONTH(I3)=MONTH(J3),"",CHOOSE(MONTH(J3),"Jan","Feb","Mar","Apr","Maj","Jun","Jul","Aug","Sep","Okt","Nov","Dec"))</f>
        <v/>
      </c>
      <c r="K7" s="44" t="str">
        <f aca="false">IF(MONTH(J3)=MONTH(K3),"",CHOOSE(MONTH(K3),"Jan","Feb","Mar","Apr","Maj","Jun","Jul","Aug","Sep","Okt","Nov","Dec"))</f>
        <v/>
      </c>
      <c r="L7" s="44" t="str">
        <f aca="false">IF(MONTH(K3)=MONTH(L3),"",CHOOSE(MONTH(L3),"Jan","Feb","Mar","Apr","Maj","Jun","Jul","Aug","Sep","Okt","Nov","Dec"))</f>
        <v>Dec</v>
      </c>
      <c r="M7" s="44" t="str">
        <f aca="false">IF(MONTH(L3)=MONTH(M3),"",CHOOSE(MONTH(M3),"Jan","Feb","Mar","Apr","Maj","Jun","Jul","Aug","Sep","Okt","Nov","Dec"))</f>
        <v/>
      </c>
      <c r="N7" s="44" t="str">
        <f aca="false">IF(MONTH(M3)=MONTH(N3),"",CHOOSE(MONTH(N3),"Jan","Feb","Mar","Apr","Maj","Jun","Jul","Aug","Sep","Okt","Nov","Dec"))</f>
        <v/>
      </c>
      <c r="O7" s="44" t="str">
        <f aca="false">IF(MONTH(N3)=MONTH(O3),"",CHOOSE(MONTH(O3),"Jan","Feb","Mar","Apr","Maj","Jun","Jul","Aug","Sep","Okt","Nov","Dec"))</f>
        <v/>
      </c>
      <c r="P7" s="44" t="str">
        <f aca="false">IF(MONTH(O3)=MONTH(P3),"",CHOOSE(MONTH(P3),"Jan","Feb","Mar","Apr","Maj","Jun","Jul","Aug","Sep","Okt","Nov","Dec"))</f>
        <v>Jan</v>
      </c>
      <c r="Q7" s="44" t="str">
        <f aca="false">IF(MONTH(P3)=MONTH(Q3),"",CHOOSE(MONTH(Q3),"Jan","Feb","Mar","Apr","Maj","Jun","Jul","Aug","Sep","Okt","Nov","Dec"))</f>
        <v/>
      </c>
      <c r="R7" s="44" t="str">
        <f aca="false">IF(MONTH(Q3)=MONTH(R3),"",CHOOSE(MONTH(R3),"Jan","Feb","Mar","Apr","Maj","Jun","Jul","Aug","Sep","Okt","Nov","Dec"))</f>
        <v/>
      </c>
      <c r="S7" s="44" t="str">
        <f aca="false">IF(MONTH(R3)=MONTH(S3),"",CHOOSE(MONTH(S3),"Jan","Feb","Mar","Apr","Maj","Jun","Jul","Aug","Sep","Okt","Nov","Dec"))</f>
        <v/>
      </c>
      <c r="T7" s="44" t="str">
        <f aca="false">IF(MONTH(S3)=MONTH(T3),"",CHOOSE(MONTH(T3),"Jan","Feb","Mar","Apr","Maj","Jun","Jul","Aug","Sep","Okt","Nov","Dec"))</f>
        <v/>
      </c>
      <c r="U7" s="44" t="str">
        <f aca="false">IF(MONTH(T3)=MONTH(U3),"",CHOOSE(MONTH(U3),"Jan","Feb","Mar","Apr","Maj","Jun","Jul","Aug","Sep","Okt","Nov","Dec"))</f>
        <v>Feb</v>
      </c>
      <c r="V7" s="44" t="str">
        <f aca="false">IF(MONTH(U3)=MONTH(V3),"",CHOOSE(MONTH(V3),"Jan","Feb","Mar","Apr","Maj","Jun","Jul","Aug","Sep","Okt","Nov","Dec"))</f>
        <v/>
      </c>
      <c r="W7" s="44" t="str">
        <f aca="false">IF(MONTH(V3)=MONTH(W3),"",CHOOSE(MONTH(W3),"Jan","Feb","Mar","Apr","Maj","Jun","Jul","Aug","Sep","Okt","Nov","Dec"))</f>
        <v/>
      </c>
      <c r="X7" s="44" t="str">
        <f aca="false">IF(MONTH(W3)=MONTH(X3),"",CHOOSE(MONTH(X3),"Jan","Feb","Mar","Apr","Maj","Jun","Jul","Aug","Sep","Okt","Nov","Dec"))</f>
        <v/>
      </c>
      <c r="Y7" s="44" t="str">
        <f aca="false">IF(MONTH(X3)=MONTH(Y3),"",CHOOSE(MONTH(Y3),"Jan","Feb","Mar","Apr","Maj","Jun","Jul","Aug","Sep","Okt","Nov","Dec"))</f>
        <v>Mar</v>
      </c>
      <c r="Z7" s="44" t="str">
        <f aca="false">IF(MONTH(Y3)=MONTH(Z3),"",CHOOSE(MONTH(Z3),"Jan","Feb","Mar","Apr","Maj","Jun","Jul","Aug","Sep","Okt","Nov","Dec"))</f>
        <v/>
      </c>
      <c r="AA7" s="44" t="str">
        <f aca="false">IF(MONTH(Z3)=MONTH(AA3),"",CHOOSE(MONTH(AA3),"Jan","Feb","Mar","Apr","Maj","Jun","Jul","Aug","Sep","Okt","Nov","Dec"))</f>
        <v/>
      </c>
      <c r="AB7" s="44" t="str">
        <f aca="false">IF(MONTH(AA3)=MONTH(AB3),"",CHOOSE(MONTH(AB3),"Jan","Feb","Mar","Apr","Maj","Jun","Jul","Aug","Sep","Okt","Nov","Dec"))</f>
        <v/>
      </c>
      <c r="AC7" s="44" t="str">
        <f aca="false">IF(MONTH(AB3)=MONTH(AC3),"",CHOOSE(MONTH(AC3),"Jan","Feb","Mar","Apr","Maj","Jun","Jul","Aug","Sep","Okt","Nov","Dec"))</f>
        <v>Apr</v>
      </c>
      <c r="AD7" s="44" t="str">
        <f aca="false">IF(MONTH(AC3)=MONTH(AD3),"",CHOOSE(MONTH(AD3),"Jan","Feb","Mar","Apr","Maj","Jun","Jul","Aug","Sep","Okt","Nov","Dec"))</f>
        <v/>
      </c>
      <c r="AE7" s="44" t="str">
        <f aca="false">IF(MONTH(AD3)=MONTH(AE3),"",CHOOSE(MONTH(AE3),"Jan","Feb","Mar","Apr","Maj","Jun","Jul","Aug","Sep","Okt","Nov","Dec"))</f>
        <v/>
      </c>
      <c r="AF7" s="44" t="str">
        <f aca="false">IF(MONTH(AE3)=MONTH(AF3),"",CHOOSE(MONTH(AF3),"Jan","Feb","Mar","Apr","Maj","Jun","Jul","Aug","Sep","Okt","Nov","Dec"))</f>
        <v/>
      </c>
      <c r="AG7" s="44" t="str">
        <f aca="false">IF(MONTH(AF3)=MONTH(AG3),"",CHOOSE(MONTH(AG3),"Jan","Feb","Mar","Apr","Maj","Jun","Jul","Aug","Sep","Okt","Nov","Dec"))</f>
        <v/>
      </c>
      <c r="AH7" s="44" t="str">
        <f aca="false">IF(MONTH(AG3)=MONTH(AH3),"",CHOOSE(MONTH(AH3),"Jan","Feb","Mar","Apr","Maj","Jun","Jul","Aug","Sep","Okt","Nov","Dec"))</f>
        <v>Maj</v>
      </c>
      <c r="AI7" s="44" t="str">
        <f aca="false">IF(MONTH(AH3)=MONTH(AI3),"",CHOOSE(MONTH(AI3),"Jan","Feb","Mar","Apr","Maj","Jun","Jul","Aug","Sep","Okt","Nov","Dec"))</f>
        <v/>
      </c>
      <c r="AJ7" s="44" t="str">
        <f aca="false">IF(MONTH(AI3)=MONTH(AJ3),"",CHOOSE(MONTH(AJ3),"Jan","Feb","Mar","Apr","Maj","Jun","Jul","Aug","Sep","Okt","Nov","Dec"))</f>
        <v/>
      </c>
      <c r="AK7" s="44" t="str">
        <f aca="false">IF(MONTH(AJ3)=MONTH(AK3),"",CHOOSE(MONTH(AK3),"Jan","Feb","Mar","Apr","Maj","Jun","Jul","Aug","Sep","Okt","Nov","Dec"))</f>
        <v/>
      </c>
      <c r="AL7" s="44" t="str">
        <f aca="false">IF(MONTH(AK3)=MONTH(AL3),"",CHOOSE(MONTH(AL3),"Jan","Feb","Mar","Apr","Maj","Jun","Jul","Aug","Sep","Okt","Nov","Dec"))</f>
        <v>Jun</v>
      </c>
      <c r="AM7" s="44" t="str">
        <f aca="false">IF(MONTH(AL3)=MONTH(AM3),"",CHOOSE(MONTH(AM3),"Jan","Feb","Mar","Apr","Maj","Jun","Jul","Aug","Sep","Okt","Nov","Dec"))</f>
        <v/>
      </c>
      <c r="AN7" s="44" t="str">
        <f aca="false">IF(MONTH(AM3)=MONTH(AN3),"",CHOOSE(MONTH(AN3),"Jan","Feb","Mar","Apr","Maj","Jun","Jul","Aug","Sep","Okt","Nov","Dec"))</f>
        <v/>
      </c>
      <c r="AO7" s="44" t="str">
        <f aca="false">IF(MONTH(AN3)=MONTH(AO3),"",CHOOSE(MONTH(AO3),"Jan","Feb","Mar","Apr","Maj","Jun","Jul","Aug","Sep","Okt","Nov","Dec"))</f>
        <v/>
      </c>
      <c r="AP7" s="44" t="str">
        <f aca="false">IF(MONTH(AO3)=MONTH(AP3),"",CHOOSE(MONTH(AP3),"Jan","Feb","Mar","Apr","Maj","Jun","Jul","Aug","Sep","Okt","Nov","Dec"))</f>
        <v>Jul</v>
      </c>
      <c r="AQ7" s="44" t="str">
        <f aca="false">IF(MONTH(AP3)=MONTH(AQ3),"",CHOOSE(MONTH(AQ3),"Jan","Feb","Mar","Apr","Maj","Jun","Jul","Aug","Sep","Okt","Nov","Dec"))</f>
        <v/>
      </c>
      <c r="AR7" s="44" t="str">
        <f aca="false">IF(MONTH(AQ3)=MONTH(AR3),"",CHOOSE(MONTH(AR3),"Jan","Feb","Mar","Apr","Maj","Jun","Jul","Aug","Sep","Okt","Nov","Dec"))</f>
        <v/>
      </c>
      <c r="AS7" s="44" t="str">
        <f aca="false">IF(MONTH(AR3)=MONTH(AS3),"",CHOOSE(MONTH(AS3),"Jan","Feb","Mar","Apr","Maj","Jun","Jul","Aug","Sep","Okt","Nov","Dec"))</f>
        <v/>
      </c>
      <c r="AT7" s="44" t="str">
        <f aca="false">IF(MONTH(AS3)=MONTH(AT3),"",CHOOSE(MONTH(AT3),"Jan","Feb","Mar","Apr","Maj","Jun","Jul","Aug","Sep","Okt","Nov","Dec"))</f>
        <v/>
      </c>
      <c r="AU7" s="44" t="str">
        <f aca="false">IF(MONTH(AT3)=MONTH(AU3),"",CHOOSE(MONTH(AU3),"Jan","Feb","Mar","Apr","Maj","Jun","Jul","Aug","Sep","Okt","Nov","Dec"))</f>
        <v>Aug</v>
      </c>
      <c r="AV7" s="44" t="str">
        <f aca="false">IF(MONTH(AU3)=MONTH(AV3),"",CHOOSE(MONTH(AV3),"Jan","Feb","Mar","Apr","Maj","Jun","Jul","Aug","Sep","Okt","Nov","Dec"))</f>
        <v/>
      </c>
      <c r="AW7" s="44" t="str">
        <f aca="false">IF(MONTH(AV3)=MONTH(AW3),"",CHOOSE(MONTH(AW3),"Jan","Feb","Mar","Apr","Maj","Jun","Jul","Aug","Sep","Okt","Nov","Dec"))</f>
        <v/>
      </c>
      <c r="AX7" s="44" t="str">
        <f aca="false">IF(MONTH(AW3)=MONTH(AX3),"",CHOOSE(MONTH(AX3),"Jan","Feb","Mar","Apr","Maj","Jun","Jul","Aug","Sep","Okt","Nov","Dec"))</f>
        <v/>
      </c>
      <c r="AY7" s="44" t="str">
        <f aca="false">IF(MONTH(AX3)=MONTH(AY3),"",CHOOSE(MONTH(AY3),"Jan","Feb","Mar","Apr","Maj","Jun","Jul","Aug","Sep","Okt","Nov","Dec"))</f>
        <v>Sep</v>
      </c>
      <c r="AZ7" s="44" t="str">
        <f aca="false">IF(MONTH(AY3)=MONTH(AZ3),"",CHOOSE(MONTH(AZ3),"Jan","Feb","Mar","Apr","Maj","Jun","Jul","Aug","Sep","Okt","Nov","Dec"))</f>
        <v/>
      </c>
      <c r="BA7" s="44" t="str">
        <f aca="false">IF(MONTH(AZ3)=MONTH(BA3),"",CHOOSE(MONTH(BA3),"Jan","Feb","Mar","Apr","Maj","Jun","Jul","Aug","Sep","Okt","Nov","Dec"))</f>
        <v/>
      </c>
      <c r="BB7" s="44" t="str">
        <f aca="false">IF(MONTH(BA3)=MONTH(BB3),"",CHOOSE(MONTH(BB3),"Jan","Feb","Mar","Apr","Maj","Jun","Jul","Aug","Sep","Okt","Nov","Dec"))</f>
        <v/>
      </c>
      <c r="BC7" s="44" t="str">
        <f aca="false">IF(MONTH(BB3)=MONTH(BD3),"",CHOOSE(MONTH(BD3),"Jan","Feb","Mar","Apr","Maj","Jun","Jul","Aug","Sep","Okt","Nov","Dec"))</f>
        <v>Okt</v>
      </c>
      <c r="BD7" s="44" t="str">
        <f aca="false">IF(MONTH(BC3)=MONTH(BE3),"",CHOOSE(MONTH(BE3),"Jan","Feb","Mar","Apr","Maj","Jun","Jul","Aug","Sep","Okt","Nov","Dec"))</f>
        <v>Okt</v>
      </c>
      <c r="BJ7" s="45"/>
      <c r="BK7" s="45"/>
    </row>
    <row collapsed="false" customFormat="false" customHeight="true" hidden="false" ht="12" outlineLevel="0" r="8">
      <c r="A8" s="21" t="s">
        <v>5</v>
      </c>
      <c r="B8" s="21" t="s">
        <v>6</v>
      </c>
      <c r="C8" s="36" t="s">
        <v>1</v>
      </c>
      <c r="D8" s="37"/>
      <c r="E8" s="44" t="n">
        <f aca="false">YEAR(E3)</f>
        <v>2011</v>
      </c>
      <c r="F8" s="44" t="str">
        <f aca="false">IF(YEAR(F3)=YEAR(E3),"",YEAR(F3))</f>
        <v/>
      </c>
      <c r="G8" s="44" t="str">
        <f aca="false">IF(YEAR(G3)=YEAR(F3),"",YEAR(G3))</f>
        <v/>
      </c>
      <c r="H8" s="44" t="str">
        <f aca="false">IF(YEAR(H3)=YEAR(G3),"",YEAR(H3))</f>
        <v/>
      </c>
      <c r="I8" s="44" t="str">
        <f aca="false">IF(YEAR(I3)=YEAR(H3),"",YEAR(I3))</f>
        <v/>
      </c>
      <c r="J8" s="44" t="str">
        <f aca="false">IF(YEAR(J3)=YEAR(I3),"",YEAR(J3))</f>
        <v/>
      </c>
      <c r="K8" s="44" t="str">
        <f aca="false">IF(YEAR(K3)=YEAR(J3),"",YEAR(K3))</f>
        <v/>
      </c>
      <c r="L8" s="44" t="str">
        <f aca="false">IF(YEAR(L3)=YEAR(K3),"",YEAR(L3))</f>
        <v/>
      </c>
      <c r="M8" s="44" t="str">
        <f aca="false">IF(YEAR(M3)=YEAR(L3),"",YEAR(M3))</f>
        <v/>
      </c>
      <c r="N8" s="44" t="str">
        <f aca="false">IF(YEAR(N3)=YEAR(M3),"",YEAR(N3))</f>
        <v/>
      </c>
      <c r="O8" s="44" t="str">
        <f aca="false">IF(YEAR(O3)=YEAR(N3),"",YEAR(O3))</f>
        <v/>
      </c>
      <c r="P8" s="44" t="n">
        <f aca="false">IF(YEAR(P3)=YEAR(O3),"",YEAR(P3))</f>
        <v>2012</v>
      </c>
      <c r="Q8" s="44" t="str">
        <f aca="false">IF(YEAR(Q3)=YEAR(P3),"",YEAR(Q3))</f>
        <v/>
      </c>
      <c r="R8" s="44" t="str">
        <f aca="false">IF(YEAR(R3)=YEAR(Q3),"",YEAR(R3))</f>
        <v/>
      </c>
      <c r="S8" s="44" t="str">
        <f aca="false">IF(YEAR(S3)=YEAR(R3),"",YEAR(S3))</f>
        <v/>
      </c>
      <c r="T8" s="44" t="str">
        <f aca="false">IF(YEAR(T3)=YEAR(S3),"",YEAR(T3))</f>
        <v/>
      </c>
      <c r="U8" s="44" t="str">
        <f aca="false">IF(YEAR(U3)=YEAR(T3),"",YEAR(U3))</f>
        <v/>
      </c>
      <c r="V8" s="44" t="str">
        <f aca="false">IF(YEAR(V3)=YEAR(U3),"",YEAR(V3))</f>
        <v/>
      </c>
      <c r="W8" s="44" t="str">
        <f aca="false">IF(YEAR(W3)=YEAR(V3),"",YEAR(W3))</f>
        <v/>
      </c>
      <c r="X8" s="44" t="str">
        <f aca="false">IF(YEAR(X3)=YEAR(W3),"",YEAR(X3))</f>
        <v/>
      </c>
      <c r="Y8" s="44" t="str">
        <f aca="false">IF(YEAR(Y3)=YEAR(X3),"",YEAR(Y3))</f>
        <v/>
      </c>
      <c r="Z8" s="44" t="str">
        <f aca="false">IF(YEAR(Z3)=YEAR(Y3),"",YEAR(Z3))</f>
        <v/>
      </c>
      <c r="AA8" s="44" t="str">
        <f aca="false">IF(YEAR(AA3)=YEAR(Z3),"",YEAR(AA3))</f>
        <v/>
      </c>
      <c r="AB8" s="44" t="str">
        <f aca="false">IF(YEAR(AB3)=YEAR(AA3),"",YEAR(AB3))</f>
        <v/>
      </c>
      <c r="AC8" s="44" t="str">
        <f aca="false">IF(YEAR(AC3)=YEAR(AB3),"",YEAR(AC3))</f>
        <v/>
      </c>
      <c r="AD8" s="44" t="str">
        <f aca="false">IF(YEAR(AD3)=YEAR(AC3),"",YEAR(AD3))</f>
        <v/>
      </c>
      <c r="AE8" s="44" t="str">
        <f aca="false">IF(YEAR(AE3)=YEAR(AD3),"",YEAR(AE3))</f>
        <v/>
      </c>
      <c r="AF8" s="44" t="str">
        <f aca="false">IF(YEAR(AF3)=YEAR(AE3),"",YEAR(AF3))</f>
        <v/>
      </c>
      <c r="AG8" s="44" t="str">
        <f aca="false">IF(YEAR(AG3)=YEAR(AF3),"",YEAR(AG3))</f>
        <v/>
      </c>
      <c r="AH8" s="44" t="str">
        <f aca="false">IF(YEAR(AH3)=YEAR(AG3),"",YEAR(AH3))</f>
        <v/>
      </c>
      <c r="AI8" s="44" t="str">
        <f aca="false">IF(YEAR(AI3)=YEAR(AH3),"",YEAR(AI3))</f>
        <v/>
      </c>
      <c r="AJ8" s="44" t="str">
        <f aca="false">IF(YEAR(AJ3)=YEAR(AI3),"",YEAR(AJ3))</f>
        <v/>
      </c>
      <c r="AK8" s="44" t="str">
        <f aca="false">IF(YEAR(AK3)=YEAR(AJ3),"",YEAR(AK3))</f>
        <v/>
      </c>
      <c r="AL8" s="44" t="str">
        <f aca="false">IF(YEAR(AL3)=YEAR(AK3),"",YEAR(AL3))</f>
        <v/>
      </c>
      <c r="AM8" s="44" t="str">
        <f aca="false">IF(YEAR(AM3)=YEAR(AL3),"",YEAR(AM3))</f>
        <v/>
      </c>
      <c r="AN8" s="44" t="str">
        <f aca="false">IF(YEAR(AN3)=YEAR(AM3),"",YEAR(AN3))</f>
        <v/>
      </c>
      <c r="AO8" s="44" t="str">
        <f aca="false">IF(YEAR(AO3)=YEAR(AN3),"",YEAR(AO3))</f>
        <v/>
      </c>
      <c r="AP8" s="44" t="str">
        <f aca="false">IF(YEAR(AP3)=YEAR(AO3),"",YEAR(AP3))</f>
        <v/>
      </c>
      <c r="AQ8" s="44" t="str">
        <f aca="false">IF(YEAR(AQ3)=YEAR(AP3),"",YEAR(AQ3))</f>
        <v/>
      </c>
      <c r="AR8" s="44" t="str">
        <f aca="false">IF(YEAR(AR3)=YEAR(AQ3),"",YEAR(AR3))</f>
        <v/>
      </c>
      <c r="AS8" s="44" t="str">
        <f aca="false">IF(YEAR(AS3)=YEAR(AR3),"",YEAR(AS3))</f>
        <v/>
      </c>
      <c r="AT8" s="44" t="str">
        <f aca="false">IF(YEAR(AT3)=YEAR(AS3),"",YEAR(AT3))</f>
        <v/>
      </c>
      <c r="AU8" s="44" t="str">
        <f aca="false">IF(YEAR(AU3)=YEAR(AT3),"",YEAR(AU3))</f>
        <v/>
      </c>
      <c r="AV8" s="44" t="str">
        <f aca="false">IF(YEAR(AV3)=YEAR(AU3),"",YEAR(AV3))</f>
        <v/>
      </c>
      <c r="AW8" s="44" t="str">
        <f aca="false">IF(YEAR(AW3)=YEAR(AV3),"",YEAR(AW3))</f>
        <v/>
      </c>
      <c r="AX8" s="44" t="str">
        <f aca="false">IF(YEAR(AX3)=YEAR(AW3),"",YEAR(AX3))</f>
        <v/>
      </c>
      <c r="AY8" s="44" t="str">
        <f aca="false">IF(YEAR(AY3)=YEAR(AX3),"",YEAR(AY3))</f>
        <v/>
      </c>
      <c r="AZ8" s="44" t="str">
        <f aca="false">IF(YEAR(AZ3)=YEAR(AY3),"",YEAR(AZ3))</f>
        <v/>
      </c>
      <c r="BA8" s="44" t="str">
        <f aca="false">IF(YEAR(BA3)=YEAR(AZ3),"",YEAR(BA3))</f>
        <v/>
      </c>
      <c r="BB8" s="44" t="str">
        <f aca="false">IF(YEAR(BB3)=YEAR(BA3),"",YEAR(BB3))</f>
        <v/>
      </c>
      <c r="BC8" s="44" t="n">
        <f aca="false">YEAR(BD3)</f>
        <v>2012</v>
      </c>
      <c r="BD8" s="44" t="n">
        <f aca="false">YEAR(BE3)</f>
        <v>2012</v>
      </c>
      <c r="BH8" s="46"/>
      <c r="BJ8" s="46"/>
      <c r="BK8" s="46"/>
    </row>
    <row collapsed="false" customFormat="false" customHeight="true" hidden="false" ht="12" outlineLevel="0" r="9">
      <c r="A9" s="21" t="s">
        <v>5</v>
      </c>
      <c r="B9" s="21"/>
      <c r="C9" s="36" t="s">
        <v>12</v>
      </c>
      <c r="D9" s="47"/>
      <c r="E9" s="48" t="n">
        <f aca="false">IF(Ugeplan!$B26&gt;0.1,Ugeplan!$B26,Årsoplæg!$B20)</f>
        <v>0</v>
      </c>
      <c r="F9" s="48" t="n">
        <f aca="false">IF(Ugeplan!$B35&gt;0.1,Ugeplan!$B35,Årsoplæg!C20)</f>
        <v>0</v>
      </c>
      <c r="G9" s="48" t="n">
        <f aca="false">IF(Ugeplan!$B44&gt;0.1,Ugeplan!$B44,Årsoplæg!D20)</f>
        <v>0</v>
      </c>
      <c r="H9" s="48" t="n">
        <f aca="false">IF(Ugeplan!$B53&gt;0.1,Ugeplan!$B53,Årsoplæg!E20)</f>
        <v>0</v>
      </c>
      <c r="I9" s="48" t="n">
        <f aca="false">IF(Ugeplan!$B62&gt;0.1,Ugeplan!$B62,Årsoplæg!F20)</f>
        <v>0</v>
      </c>
      <c r="J9" s="48" t="n">
        <f aca="false">IF(Ugeplan!$B71&gt;0.1,Ugeplan!$B71,Årsoplæg!G20)</f>
        <v>0</v>
      </c>
      <c r="K9" s="48" t="n">
        <f aca="false">IF(Ugeplan!$B80&gt;0.1,Ugeplan!$B80,Årsoplæg!H20)</f>
        <v>0</v>
      </c>
      <c r="L9" s="48" t="n">
        <f aca="false">IF(Ugeplan!$B89&gt;0.1,Ugeplan!$B89,Årsoplæg!I20)</f>
        <v>0</v>
      </c>
      <c r="M9" s="48" t="n">
        <f aca="false">IF(Ugeplan!$B98&gt;0.1,Ugeplan!$B98,Årsoplæg!J20)</f>
        <v>0</v>
      </c>
      <c r="N9" s="48" t="n">
        <f aca="false">IF(Ugeplan!$B107&gt;0.1,Ugeplan!$B107,Årsoplæg!K20)</f>
        <v>0</v>
      </c>
      <c r="O9" s="48" t="n">
        <f aca="false">IF(Ugeplan!$B116&gt;0.1,Ugeplan!$B116,Årsoplæg!L20)</f>
        <v>0</v>
      </c>
      <c r="P9" s="48" t="n">
        <f aca="false">IF(Ugeplan!$B125&gt;0.1,Ugeplan!$B125,Årsoplæg!M20)</f>
        <v>0</v>
      </c>
      <c r="Q9" s="48" t="n">
        <f aca="false">IF(Ugeplan!$B134&gt;0.1,Ugeplan!$B134,Årsoplæg!N20)</f>
        <v>11</v>
      </c>
      <c r="R9" s="48" t="n">
        <f aca="false">IF(Ugeplan!$B143&gt;0.1,Ugeplan!$B143,Årsoplæg!O20)</f>
        <v>13</v>
      </c>
      <c r="S9" s="48" t="n">
        <f aca="false">IF(Ugeplan!$B152&gt;0.1,Ugeplan!$B152,Årsoplæg!P20)</f>
        <v>12</v>
      </c>
      <c r="T9" s="48" t="n">
        <f aca="false">IF(Ugeplan!$B161&gt;0.1,Ugeplan!$B161,Årsoplæg!Q20)</f>
        <v>12.5</v>
      </c>
      <c r="U9" s="48" t="n">
        <f aca="false">IF(Ugeplan!$B170&gt;0.1,Ugeplan!$B170,Årsoplæg!R20)</f>
        <v>8</v>
      </c>
      <c r="V9" s="48" t="n">
        <f aca="false">IF(Ugeplan!$B179&gt;0.1,Ugeplan!$B179,Årsoplæg!S20)</f>
        <v>13.6666666666667</v>
      </c>
      <c r="W9" s="48" t="n">
        <f aca="false">IF(Ugeplan!$B188&gt;0.1,Ugeplan!$B188,Årsoplæg!T20)</f>
        <v>10</v>
      </c>
      <c r="X9" s="48" t="n">
        <f aca="false">IF(Ugeplan!$B197&gt;0.1,Ugeplan!$B197,Årsoplæg!U20)</f>
        <v>13.6666666666667</v>
      </c>
      <c r="Y9" s="48" t="n">
        <f aca="false">IF(Ugeplan!$B206&gt;0.1,Ugeplan!$B206,Årsoplæg!V20)</f>
        <v>11.6666666666667</v>
      </c>
      <c r="Z9" s="48" t="n">
        <f aca="false">IF(Ugeplan!$B215&gt;0.1,Ugeplan!$B215,Årsoplæg!W20)</f>
        <v>12.6666666666667</v>
      </c>
      <c r="AA9" s="48" t="n">
        <f aca="false">IF(Ugeplan!$B224&gt;0.1,Ugeplan!$B224,Årsoplæg!X20)</f>
        <v>1.33333333333333</v>
      </c>
      <c r="AB9" s="48" t="n">
        <f aca="false">IF(Ugeplan!$B233&gt;0.1,Ugeplan!$B233,Årsoplæg!Y20)</f>
        <v>0</v>
      </c>
      <c r="AC9" s="48" t="n">
        <f aca="false">IF(Ugeplan!$B242&gt;0.1,Ugeplan!$B242,Årsoplæg!Z20)</f>
        <v>0</v>
      </c>
      <c r="AD9" s="48" t="n">
        <f aca="false">IF(Ugeplan!$B251&gt;0.1,Ugeplan!$B251,Årsoplæg!AA20)</f>
        <v>0</v>
      </c>
      <c r="AE9" s="48" t="n">
        <f aca="false">IF(Ugeplan!$B260&gt;0.1,Ugeplan!$B260,Årsoplæg!AB20)</f>
        <v>0</v>
      </c>
      <c r="AF9" s="48" t="n">
        <f aca="false">IF(Ugeplan!$B269&gt;0.1,Ugeplan!$B269,Årsoplæg!AC20)</f>
        <v>0</v>
      </c>
      <c r="AG9" s="48" t="n">
        <f aca="false">IF(Ugeplan!$B278&gt;0.1,Ugeplan!$B278,Årsoplæg!AD20)</f>
        <v>0</v>
      </c>
      <c r="AH9" s="48" t="n">
        <f aca="false">IF(Ugeplan!$B287&gt;0.1,Ugeplan!$B287,Årsoplæg!AE20)</f>
        <v>0</v>
      </c>
      <c r="AI9" s="48" t="n">
        <f aca="false">IF(Ugeplan!$B296&gt;0.1,Ugeplan!$B296,Årsoplæg!AF20)</f>
        <v>0</v>
      </c>
      <c r="AJ9" s="48" t="n">
        <f aca="false">IF(Ugeplan!$B305&gt;0.1,Ugeplan!$B305,Årsoplæg!AG20)</f>
        <v>0</v>
      </c>
      <c r="AK9" s="48" t="n">
        <f aca="false">IF(Ugeplan!$B314&gt;0.1,Ugeplan!$B314,Årsoplæg!AH20)</f>
        <v>0</v>
      </c>
      <c r="AL9" s="48" t="n">
        <f aca="false">IF(Ugeplan!$B323&gt;0.1,Ugeplan!$B323,Årsoplæg!AI20)</f>
        <v>0</v>
      </c>
      <c r="AM9" s="48" t="n">
        <f aca="false">IF(Ugeplan!$B332&gt;0.1,Ugeplan!$B332,Årsoplæg!AJ20)</f>
        <v>0</v>
      </c>
      <c r="AN9" s="48" t="n">
        <f aca="false">IF(Ugeplan!$B341&gt;0.1,Ugeplan!$B341,Årsoplæg!AK20)</f>
        <v>0</v>
      </c>
      <c r="AO9" s="48" t="n">
        <f aca="false">IF(Ugeplan!$B350&gt;0.1,Ugeplan!$B350,Årsoplæg!AL20)</f>
        <v>0</v>
      </c>
      <c r="AP9" s="48" t="n">
        <f aca="false">IF(Ugeplan!$B359&gt;0.1,Ugeplan!$B359,Årsoplæg!AM20)</f>
        <v>0</v>
      </c>
      <c r="AQ9" s="48" t="n">
        <f aca="false">IF(Ugeplan!$B368&gt;0.1,Ugeplan!$B368,Årsoplæg!AN20)</f>
        <v>0</v>
      </c>
      <c r="AR9" s="48" t="n">
        <f aca="false">IF(Ugeplan!$B377&gt;0.1,Ugeplan!$B377,Årsoplæg!AO20)</f>
        <v>0</v>
      </c>
      <c r="AS9" s="48" t="n">
        <f aca="false">IF(Ugeplan!$B386&gt;0.1,Ugeplan!$B386,Årsoplæg!AP20)</f>
        <v>0</v>
      </c>
      <c r="AT9" s="48" t="n">
        <f aca="false">IF(Ugeplan!$B395&gt;0.1,Ugeplan!$B395,Årsoplæg!AQ20)</f>
        <v>0</v>
      </c>
      <c r="AU9" s="48" t="n">
        <f aca="false">IF(Ugeplan!$B404&gt;0.1,Ugeplan!$B404,Årsoplæg!AR20)</f>
        <v>0</v>
      </c>
      <c r="AV9" s="48" t="n">
        <f aca="false">IF(Ugeplan!$B413&gt;0.1,Ugeplan!$B413,Årsoplæg!AS20)</f>
        <v>0</v>
      </c>
      <c r="AW9" s="48" t="n">
        <f aca="false">IF(Ugeplan!$B422&gt;0.1,Ugeplan!$B422,Årsoplæg!AT20)</f>
        <v>0</v>
      </c>
      <c r="AX9" s="48" t="n">
        <f aca="false">IF(Ugeplan!$B431&gt;0.1,Ugeplan!$B431,Årsoplæg!AU20)</f>
        <v>0</v>
      </c>
      <c r="AY9" s="48" t="n">
        <f aca="false">IF(Ugeplan!$B440&gt;0.1,Ugeplan!$B440,Årsoplæg!AV20)</f>
        <v>0</v>
      </c>
      <c r="AZ9" s="48" t="n">
        <f aca="false">IF(Ugeplan!$B449&gt;0.1,Ugeplan!$B449,Årsoplæg!AW20)</f>
        <v>0</v>
      </c>
      <c r="BA9" s="48" t="n">
        <f aca="false">IF(Ugeplan!$B458&gt;0.1,Ugeplan!$B458,Årsoplæg!AX20)</f>
        <v>0</v>
      </c>
      <c r="BB9" s="48" t="n">
        <f aca="false">IF(Ugeplan!$B467&gt;0.1,Ugeplan!$B467,Årsoplæg!AY20)</f>
        <v>0</v>
      </c>
      <c r="BC9" s="48" t="n">
        <f aca="false">IF(Ugeplan!$B476&gt;0.1,Ugeplan!$B476,Årsoplæg!AZ20)</f>
        <v>0</v>
      </c>
      <c r="BD9" s="48" t="n">
        <f aca="false">IF(Ugeplan!$B485&gt;0.1,Ugeplan!$B485,Årsoplæg!BA20)</f>
        <v>0</v>
      </c>
    </row>
    <row collapsed="false" customFormat="true" customHeight="true" hidden="false" ht="12" outlineLevel="0" r="10" s="43">
      <c r="C10" s="49" t="s">
        <v>13</v>
      </c>
      <c r="D10" s="50"/>
      <c r="E10" s="48" t="n">
        <f aca="false">Ugeplan!$B27</f>
        <v>0</v>
      </c>
      <c r="F10" s="48" t="n">
        <f aca="false">Ugeplan!$B36</f>
        <v>0</v>
      </c>
      <c r="G10" s="48" t="n">
        <f aca="false">Ugeplan!$B45</f>
        <v>0</v>
      </c>
      <c r="H10" s="48" t="n">
        <f aca="false">Ugeplan!$B54</f>
        <v>0</v>
      </c>
      <c r="I10" s="48" t="n">
        <f aca="false">Ugeplan!$B63</f>
        <v>0</v>
      </c>
      <c r="J10" s="48" t="n">
        <f aca="false">Ugeplan!$B72</f>
        <v>0</v>
      </c>
      <c r="K10" s="48" t="n">
        <f aca="false">Ugeplan!$B81</f>
        <v>0</v>
      </c>
      <c r="L10" s="48" t="n">
        <f aca="false">Ugeplan!$B90</f>
        <v>0</v>
      </c>
      <c r="M10" s="48" t="n">
        <f aca="false">Ugeplan!$B99</f>
        <v>0</v>
      </c>
      <c r="N10" s="48" t="n">
        <f aca="false">Ugeplan!$B108</f>
        <v>0</v>
      </c>
      <c r="O10" s="48" t="n">
        <f aca="false">Ugeplan!$B117</f>
        <v>0</v>
      </c>
      <c r="P10" s="48" t="n">
        <f aca="false">Ugeplan!$B126</f>
        <v>0</v>
      </c>
      <c r="Q10" s="48" t="n">
        <f aca="false">Ugeplan!$B135</f>
        <v>0</v>
      </c>
      <c r="R10" s="48" t="n">
        <f aca="false">Ugeplan!$B144</f>
        <v>0</v>
      </c>
      <c r="S10" s="48" t="n">
        <f aca="false">Ugeplan!$B153</f>
        <v>4</v>
      </c>
      <c r="T10" s="48" t="n">
        <f aca="false">Ugeplan!$B162</f>
        <v>0</v>
      </c>
      <c r="U10" s="48" t="n">
        <f aca="false">Ugeplan!$B171</f>
        <v>13</v>
      </c>
      <c r="V10" s="48" t="n">
        <f aca="false">Ugeplan!$B180</f>
        <v>5</v>
      </c>
      <c r="W10" s="48" t="n">
        <f aca="false">Ugeplan!$B189</f>
        <v>22</v>
      </c>
      <c r="X10" s="48" t="n">
        <f aca="false">Ugeplan!$B198</f>
        <v>13.33</v>
      </c>
      <c r="Y10" s="48" t="n">
        <f aca="false">Ugeplan!$B207</f>
        <v>0</v>
      </c>
      <c r="Z10" s="48" t="n">
        <f aca="false">Ugeplan!$B216</f>
        <v>8</v>
      </c>
      <c r="AA10" s="48" t="n">
        <f aca="false">Ugeplan!$B225</f>
        <v>0</v>
      </c>
      <c r="AB10" s="48" t="n">
        <f aca="false">Ugeplan!$B234</f>
        <v>0</v>
      </c>
      <c r="AC10" s="48" t="n">
        <f aca="false">Ugeplan!$B243</f>
        <v>0</v>
      </c>
      <c r="AD10" s="48" t="n">
        <f aca="false">Ugeplan!$B252</f>
        <v>0</v>
      </c>
      <c r="AE10" s="48" t="n">
        <f aca="false">Ugeplan!$B261</f>
        <v>0</v>
      </c>
      <c r="AF10" s="48" t="n">
        <f aca="false">Ugeplan!$B270</f>
        <v>0</v>
      </c>
      <c r="AG10" s="48" t="n">
        <f aca="false">Ugeplan!$B279</f>
        <v>0</v>
      </c>
      <c r="AH10" s="48" t="n">
        <f aca="false">Ugeplan!$B288</f>
        <v>0</v>
      </c>
      <c r="AI10" s="48" t="n">
        <f aca="false">Ugeplan!$B297</f>
        <v>0</v>
      </c>
      <c r="AJ10" s="48" t="n">
        <f aca="false">Ugeplan!$B306</f>
        <v>0</v>
      </c>
      <c r="AK10" s="48" t="n">
        <f aca="false">Ugeplan!$B315</f>
        <v>0</v>
      </c>
      <c r="AL10" s="48" t="n">
        <f aca="false">Ugeplan!$B324</f>
        <v>0</v>
      </c>
      <c r="AM10" s="48" t="n">
        <f aca="false">Ugeplan!$B333</f>
        <v>0</v>
      </c>
      <c r="AN10" s="48" t="n">
        <f aca="false">Ugeplan!$B342</f>
        <v>0</v>
      </c>
      <c r="AO10" s="48" t="n">
        <f aca="false">Ugeplan!$B351</f>
        <v>0</v>
      </c>
      <c r="AP10" s="48" t="n">
        <f aca="false">Ugeplan!$B360</f>
        <v>0</v>
      </c>
      <c r="AQ10" s="48" t="n">
        <f aca="false">Ugeplan!$B369</f>
        <v>0</v>
      </c>
      <c r="AR10" s="48" t="n">
        <f aca="false">Ugeplan!$B378</f>
        <v>0</v>
      </c>
      <c r="AS10" s="48" t="n">
        <f aca="false">Ugeplan!$B387</f>
        <v>0</v>
      </c>
      <c r="AT10" s="48" t="n">
        <f aca="false">Ugeplan!$B396</f>
        <v>0</v>
      </c>
      <c r="AU10" s="48" t="n">
        <f aca="false">Ugeplan!$B405</f>
        <v>0</v>
      </c>
      <c r="AV10" s="48" t="n">
        <f aca="false">Ugeplan!$B414</f>
        <v>0</v>
      </c>
      <c r="AW10" s="48" t="n">
        <f aca="false">Ugeplan!$B423</f>
        <v>0</v>
      </c>
      <c r="AX10" s="48" t="n">
        <f aca="false">Ugeplan!$B432</f>
        <v>0</v>
      </c>
      <c r="AY10" s="48" t="n">
        <f aca="false">Ugeplan!$B441</f>
        <v>0</v>
      </c>
      <c r="AZ10" s="48" t="n">
        <f aca="false">Ugeplan!$B450</f>
        <v>0</v>
      </c>
      <c r="BA10" s="48" t="n">
        <f aca="false">Ugeplan!$B459</f>
        <v>0</v>
      </c>
      <c r="BB10" s="48" t="n">
        <f aca="false">Ugeplan!$B468</f>
        <v>0</v>
      </c>
      <c r="BC10" s="48" t="n">
        <f aca="false">Ugeplan!$B477</f>
        <v>0</v>
      </c>
      <c r="BD10" s="48" t="n">
        <f aca="false">Ugeplan!$B486</f>
        <v>0</v>
      </c>
    </row>
    <row collapsed="false" customFormat="true" customHeight="true" hidden="false" ht="12" outlineLevel="0" r="11" s="43">
      <c r="A11" s="43" t="s">
        <v>5</v>
      </c>
      <c r="B11" s="43" t="s">
        <v>14</v>
      </c>
      <c r="C11" s="49" t="s">
        <v>15</v>
      </c>
      <c r="D11" s="51"/>
      <c r="E11" s="48" t="n">
        <f aca="false">Ugeplan!$D26</f>
        <v>0</v>
      </c>
      <c r="F11" s="48" t="n">
        <f aca="false">Ugeplan!$D35</f>
        <v>0</v>
      </c>
      <c r="G11" s="48" t="n">
        <f aca="false">Ugeplan!$D44</f>
        <v>0</v>
      </c>
      <c r="H11" s="48" t="n">
        <f aca="false">Ugeplan!$D53</f>
        <v>0</v>
      </c>
      <c r="I11" s="48" t="n">
        <f aca="false">Ugeplan!$D62</f>
        <v>0</v>
      </c>
      <c r="J11" s="48" t="n">
        <f aca="false">Ugeplan!$D71</f>
        <v>0</v>
      </c>
      <c r="K11" s="48" t="n">
        <f aca="false">Ugeplan!$D80</f>
        <v>0</v>
      </c>
      <c r="L11" s="48" t="n">
        <f aca="false">Ugeplan!$D89</f>
        <v>0</v>
      </c>
      <c r="M11" s="48" t="n">
        <f aca="false">Ugeplan!$D98</f>
        <v>0</v>
      </c>
      <c r="N11" s="48" t="n">
        <f aca="false">Ugeplan!$D107</f>
        <v>0</v>
      </c>
      <c r="O11" s="48" t="n">
        <f aca="false">Ugeplan!$D116</f>
        <v>0</v>
      </c>
      <c r="P11" s="48" t="n">
        <f aca="false">Ugeplan!$D125</f>
        <v>0</v>
      </c>
      <c r="Q11" s="48" t="n">
        <f aca="false">Ugeplan!$D134</f>
        <v>0</v>
      </c>
      <c r="R11" s="48" t="n">
        <f aca="false">Ugeplan!$D143</f>
        <v>0</v>
      </c>
      <c r="S11" s="48" t="n">
        <f aca="false">Ugeplan!$D152</f>
        <v>10</v>
      </c>
      <c r="T11" s="48" t="n">
        <f aca="false">Ugeplan!$D161</f>
        <v>20</v>
      </c>
      <c r="U11" s="48" t="n">
        <f aca="false">Ugeplan!$D170</f>
        <v>30</v>
      </c>
      <c r="V11" s="48" t="n">
        <f aca="false">Ugeplan!$D179</f>
        <v>18</v>
      </c>
      <c r="W11" s="48" t="n">
        <f aca="false">Ugeplan!$D188</f>
        <v>24</v>
      </c>
      <c r="X11" s="48" t="n">
        <f aca="false">Ugeplan!$D197</f>
        <v>36</v>
      </c>
      <c r="Y11" s="48" t="n">
        <f aca="false">Ugeplan!$D206</f>
        <v>8</v>
      </c>
      <c r="Z11" s="48" t="n">
        <f aca="false">Ugeplan!$D215</f>
        <v>0</v>
      </c>
      <c r="AA11" s="48" t="n">
        <f aca="false">Ugeplan!$D224</f>
        <v>0</v>
      </c>
      <c r="AB11" s="48" t="n">
        <f aca="false">Ugeplan!$D233</f>
        <v>0</v>
      </c>
      <c r="AC11" s="48" t="n">
        <f aca="false">Ugeplan!$D242</f>
        <v>0</v>
      </c>
      <c r="AD11" s="48" t="n">
        <f aca="false">Ugeplan!$D251</f>
        <v>0</v>
      </c>
      <c r="AE11" s="48" t="n">
        <f aca="false">Ugeplan!$D260</f>
        <v>0</v>
      </c>
      <c r="AF11" s="48" t="n">
        <f aca="false">Ugeplan!$D269</f>
        <v>0</v>
      </c>
      <c r="AG11" s="48" t="n">
        <f aca="false">Ugeplan!$D278</f>
        <v>0</v>
      </c>
      <c r="AH11" s="48" t="n">
        <f aca="false">Ugeplan!$D287</f>
        <v>0</v>
      </c>
      <c r="AI11" s="48" t="n">
        <f aca="false">Ugeplan!$D296</f>
        <v>0</v>
      </c>
      <c r="AJ11" s="48" t="n">
        <f aca="false">Ugeplan!$D305</f>
        <v>0</v>
      </c>
      <c r="AK11" s="48" t="n">
        <f aca="false">Ugeplan!$D314</f>
        <v>0</v>
      </c>
      <c r="AL11" s="48" t="n">
        <f aca="false">Ugeplan!$D323</f>
        <v>0</v>
      </c>
      <c r="AM11" s="48" t="n">
        <f aca="false">Ugeplan!$D332</f>
        <v>0</v>
      </c>
      <c r="AN11" s="48" t="n">
        <f aca="false">Ugeplan!$D341</f>
        <v>0</v>
      </c>
      <c r="AO11" s="48" t="n">
        <f aca="false">Ugeplan!$D350</f>
        <v>0</v>
      </c>
      <c r="AP11" s="48" t="n">
        <f aca="false">Ugeplan!$D359</f>
        <v>0</v>
      </c>
      <c r="AQ11" s="48" t="n">
        <f aca="false">Ugeplan!$D368</f>
        <v>0</v>
      </c>
      <c r="AR11" s="48" t="n">
        <f aca="false">Ugeplan!$D377</f>
        <v>0</v>
      </c>
      <c r="AS11" s="48" t="n">
        <f aca="false">Ugeplan!$D386</f>
        <v>0</v>
      </c>
      <c r="AT11" s="48" t="n">
        <f aca="false">Ugeplan!$D395</f>
        <v>0</v>
      </c>
      <c r="AU11" s="48" t="n">
        <f aca="false">Ugeplan!$D404</f>
        <v>0</v>
      </c>
      <c r="AV11" s="48" t="n">
        <f aca="false">Ugeplan!$D413</f>
        <v>0</v>
      </c>
      <c r="AW11" s="48" t="n">
        <f aca="false">Ugeplan!$D422</f>
        <v>0</v>
      </c>
      <c r="AX11" s="48" t="n">
        <f aca="false">Ugeplan!$D431</f>
        <v>0</v>
      </c>
      <c r="AY11" s="48" t="n">
        <f aca="false">Ugeplan!$D440</f>
        <v>0</v>
      </c>
      <c r="AZ11" s="48" t="n">
        <f aca="false">Ugeplan!$D449</f>
        <v>0</v>
      </c>
      <c r="BA11" s="48" t="n">
        <f aca="false">Ugeplan!$D458</f>
        <v>0</v>
      </c>
      <c r="BB11" s="48" t="n">
        <f aca="false">Ugeplan!$D467</f>
        <v>0</v>
      </c>
      <c r="BC11" s="48" t="n">
        <f aca="false">Ugeplan!$D476</f>
        <v>0</v>
      </c>
      <c r="BD11" s="48" t="n">
        <f aca="false">Ugeplan!$D485</f>
        <v>0</v>
      </c>
    </row>
    <row collapsed="false" customFormat="true" customHeight="true" hidden="false" ht="12" outlineLevel="0" r="12" s="43">
      <c r="A12" s="43" t="s">
        <v>5</v>
      </c>
      <c r="B12" s="43" t="s">
        <v>14</v>
      </c>
      <c r="C12" s="49" t="s">
        <v>16</v>
      </c>
      <c r="D12" s="51"/>
      <c r="E12" s="48" t="n">
        <f aca="false">Ugeplan!$D27</f>
        <v>0</v>
      </c>
      <c r="F12" s="48" t="n">
        <f aca="false">Ugeplan!$D36</f>
        <v>0</v>
      </c>
      <c r="G12" s="48" t="n">
        <f aca="false">Ugeplan!$D45</f>
        <v>0</v>
      </c>
      <c r="H12" s="48" t="n">
        <f aca="false">Ugeplan!$D54</f>
        <v>0</v>
      </c>
      <c r="I12" s="48" t="n">
        <f aca="false">Ugeplan!$D63</f>
        <v>0</v>
      </c>
      <c r="J12" s="48" t="n">
        <f aca="false">Ugeplan!$D72</f>
        <v>0</v>
      </c>
      <c r="K12" s="48" t="n">
        <f aca="false">Ugeplan!$D81</f>
        <v>0</v>
      </c>
      <c r="L12" s="48" t="n">
        <f aca="false">Ugeplan!$D90</f>
        <v>0</v>
      </c>
      <c r="M12" s="48" t="n">
        <f aca="false">Ugeplan!$D99</f>
        <v>0</v>
      </c>
      <c r="N12" s="48" t="n">
        <f aca="false">Ugeplan!$D108</f>
        <v>0</v>
      </c>
      <c r="O12" s="48" t="n">
        <f aca="false">Ugeplan!$D117</f>
        <v>0</v>
      </c>
      <c r="P12" s="48" t="n">
        <f aca="false">Ugeplan!$D126</f>
        <v>0</v>
      </c>
      <c r="Q12" s="48" t="n">
        <f aca="false">Ugeplan!$D135</f>
        <v>12</v>
      </c>
      <c r="R12" s="48" t="n">
        <f aca="false">Ugeplan!$D144</f>
        <v>30</v>
      </c>
      <c r="S12" s="48" t="n">
        <f aca="false">Ugeplan!$D153</f>
        <v>39</v>
      </c>
      <c r="T12" s="48" t="n">
        <f aca="false">Ugeplan!$D162</f>
        <v>12</v>
      </c>
      <c r="U12" s="48" t="n">
        <f aca="false">Ugeplan!$D171</f>
        <v>19</v>
      </c>
      <c r="V12" s="48" t="n">
        <f aca="false">Ugeplan!$D180</f>
        <v>81</v>
      </c>
      <c r="W12" s="48" t="n">
        <f aca="false">Ugeplan!$D189</f>
        <v>30</v>
      </c>
      <c r="X12" s="48" t="n">
        <f aca="false">Ugeplan!$D198</f>
        <v>45</v>
      </c>
      <c r="Y12" s="48" t="n">
        <f aca="false">Ugeplan!$D207</f>
        <v>0</v>
      </c>
      <c r="Z12" s="48" t="n">
        <f aca="false">Ugeplan!$D216</f>
        <v>30</v>
      </c>
      <c r="AA12" s="48" t="n">
        <f aca="false">Ugeplan!$D225</f>
        <v>0</v>
      </c>
      <c r="AB12" s="48" t="n">
        <f aca="false">Ugeplan!$D234</f>
        <v>0</v>
      </c>
      <c r="AC12" s="48" t="n">
        <f aca="false">Ugeplan!$D243</f>
        <v>0</v>
      </c>
      <c r="AD12" s="48" t="n">
        <f aca="false">Ugeplan!$D252</f>
        <v>0</v>
      </c>
      <c r="AE12" s="48" t="n">
        <f aca="false">Ugeplan!$D261</f>
        <v>0</v>
      </c>
      <c r="AF12" s="48" t="n">
        <f aca="false">Ugeplan!$D270</f>
        <v>0</v>
      </c>
      <c r="AG12" s="48" t="n">
        <f aca="false">Ugeplan!$D279</f>
        <v>0</v>
      </c>
      <c r="AH12" s="48" t="n">
        <f aca="false">Ugeplan!$D288</f>
        <v>0</v>
      </c>
      <c r="AI12" s="48" t="n">
        <f aca="false">Ugeplan!$D297</f>
        <v>0</v>
      </c>
      <c r="AJ12" s="48" t="n">
        <f aca="false">Ugeplan!$D306</f>
        <v>0</v>
      </c>
      <c r="AK12" s="48" t="n">
        <f aca="false">Ugeplan!$D315</f>
        <v>0</v>
      </c>
      <c r="AL12" s="48" t="n">
        <f aca="false">Ugeplan!$D324</f>
        <v>0</v>
      </c>
      <c r="AM12" s="48" t="n">
        <f aca="false">Ugeplan!$D333</f>
        <v>0</v>
      </c>
      <c r="AN12" s="48" t="n">
        <f aca="false">Ugeplan!$D342</f>
        <v>0</v>
      </c>
      <c r="AO12" s="48" t="n">
        <f aca="false">Ugeplan!$D351</f>
        <v>0</v>
      </c>
      <c r="AP12" s="48" t="n">
        <f aca="false">Ugeplan!$D360</f>
        <v>0</v>
      </c>
      <c r="AQ12" s="48" t="n">
        <f aca="false">Ugeplan!$D369</f>
        <v>0</v>
      </c>
      <c r="AR12" s="48" t="n">
        <f aca="false">Ugeplan!$D378</f>
        <v>0</v>
      </c>
      <c r="AS12" s="48" t="n">
        <f aca="false">Ugeplan!$D387</f>
        <v>0</v>
      </c>
      <c r="AT12" s="48" t="n">
        <f aca="false">Ugeplan!$D396</f>
        <v>0</v>
      </c>
      <c r="AU12" s="48" t="n">
        <f aca="false">Ugeplan!$D405</f>
        <v>0</v>
      </c>
      <c r="AV12" s="48" t="n">
        <f aca="false">Ugeplan!$D414</f>
        <v>0</v>
      </c>
      <c r="AW12" s="48" t="n">
        <f aca="false">Ugeplan!$D423</f>
        <v>0</v>
      </c>
      <c r="AX12" s="48" t="n">
        <f aca="false">Ugeplan!$D432</f>
        <v>0</v>
      </c>
      <c r="AY12" s="48" t="n">
        <f aca="false">Ugeplan!$D441</f>
        <v>0</v>
      </c>
      <c r="AZ12" s="48" t="n">
        <f aca="false">Ugeplan!$D450</f>
        <v>0</v>
      </c>
      <c r="BA12" s="48" t="n">
        <f aca="false">Ugeplan!$D459</f>
        <v>0</v>
      </c>
      <c r="BB12" s="48" t="n">
        <f aca="false">Ugeplan!$D468</f>
        <v>0</v>
      </c>
      <c r="BC12" s="48" t="n">
        <f aca="false">Ugeplan!$D477</f>
        <v>0</v>
      </c>
      <c r="BD12" s="48" t="n">
        <f aca="false">Ugeplan!$D486</f>
        <v>0</v>
      </c>
    </row>
    <row collapsed="false" customFormat="true" customHeight="true" hidden="false" ht="12" outlineLevel="0" r="13" s="43">
      <c r="C13" s="49" t="s">
        <v>17</v>
      </c>
      <c r="D13" s="51"/>
      <c r="E13" s="48" t="n">
        <f aca="false">Ugeplan!$D28</f>
        <v>0</v>
      </c>
      <c r="F13" s="48" t="n">
        <f aca="false">Ugeplan!$D37</f>
        <v>0</v>
      </c>
      <c r="G13" s="48" t="n">
        <f aca="false">Ugeplan!$D46</f>
        <v>0</v>
      </c>
      <c r="H13" s="48" t="n">
        <f aca="false">Ugeplan!$D55</f>
        <v>0</v>
      </c>
      <c r="I13" s="48" t="n">
        <f aca="false">Ugeplan!$D64</f>
        <v>0</v>
      </c>
      <c r="J13" s="48" t="n">
        <f aca="false">Ugeplan!$D73</f>
        <v>0</v>
      </c>
      <c r="K13" s="48" t="n">
        <f aca="false">Ugeplan!$D82</f>
        <v>0</v>
      </c>
      <c r="L13" s="48" t="n">
        <f aca="false">Ugeplan!$D91</f>
        <v>0</v>
      </c>
      <c r="M13" s="48" t="n">
        <f aca="false">Ugeplan!$D100</f>
        <v>0</v>
      </c>
      <c r="N13" s="48" t="n">
        <f aca="false">Ugeplan!$D109</f>
        <v>0</v>
      </c>
      <c r="O13" s="48" t="n">
        <f aca="false">Ugeplan!$D118</f>
        <v>0</v>
      </c>
      <c r="P13" s="48" t="n">
        <f aca="false">Ugeplan!$D127</f>
        <v>0</v>
      </c>
      <c r="Q13" s="48" t="n">
        <f aca="false">Ugeplan!$D136</f>
        <v>30</v>
      </c>
      <c r="R13" s="48" t="n">
        <f aca="false">Ugeplan!$D145</f>
        <v>40</v>
      </c>
      <c r="S13" s="48" t="n">
        <f aca="false">Ugeplan!$D154</f>
        <v>105</v>
      </c>
      <c r="T13" s="48" t="n">
        <f aca="false">Ugeplan!$D163</f>
        <v>90</v>
      </c>
      <c r="U13" s="48" t="n">
        <f aca="false">Ugeplan!$D172</f>
        <v>27</v>
      </c>
      <c r="V13" s="48" t="n">
        <f aca="false">Ugeplan!$D181</f>
        <v>90</v>
      </c>
      <c r="W13" s="48" t="n">
        <f aca="false">Ugeplan!$D190</f>
        <v>0</v>
      </c>
      <c r="X13" s="48" t="n">
        <f aca="false">Ugeplan!$D199</f>
        <v>25</v>
      </c>
      <c r="Y13" s="48" t="n">
        <f aca="false">Ugeplan!$D208</f>
        <v>30</v>
      </c>
      <c r="Z13" s="48" t="n">
        <f aca="false">Ugeplan!$D217</f>
        <v>35</v>
      </c>
      <c r="AA13" s="48" t="n">
        <f aca="false">Ugeplan!$D226</f>
        <v>0</v>
      </c>
      <c r="AB13" s="48" t="n">
        <f aca="false">Ugeplan!$D235</f>
        <v>0</v>
      </c>
      <c r="AC13" s="48" t="n">
        <f aca="false">Ugeplan!$D244</f>
        <v>0</v>
      </c>
      <c r="AD13" s="48" t="n">
        <f aca="false">Ugeplan!$D253</f>
        <v>0</v>
      </c>
      <c r="AE13" s="48" t="n">
        <f aca="false">Ugeplan!$D262</f>
        <v>0</v>
      </c>
      <c r="AF13" s="48" t="n">
        <f aca="false">Ugeplan!$D271</f>
        <v>0</v>
      </c>
      <c r="AG13" s="48" t="n">
        <f aca="false">Ugeplan!$D280</f>
        <v>0</v>
      </c>
      <c r="AH13" s="48" t="n">
        <f aca="false">Ugeplan!$D289</f>
        <v>0</v>
      </c>
      <c r="AI13" s="48" t="n">
        <f aca="false">Ugeplan!$D298</f>
        <v>0</v>
      </c>
      <c r="AJ13" s="48" t="n">
        <f aca="false">Ugeplan!$D307</f>
        <v>0</v>
      </c>
      <c r="AK13" s="48" t="n">
        <f aca="false">Ugeplan!$D316</f>
        <v>0</v>
      </c>
      <c r="AL13" s="48" t="n">
        <f aca="false">Ugeplan!$D325</f>
        <v>0</v>
      </c>
      <c r="AM13" s="48" t="n">
        <f aca="false">Ugeplan!$D334</f>
        <v>0</v>
      </c>
      <c r="AN13" s="48" t="n">
        <f aca="false">Ugeplan!$D343</f>
        <v>0</v>
      </c>
      <c r="AO13" s="48" t="n">
        <f aca="false">Ugeplan!$D352</f>
        <v>0</v>
      </c>
      <c r="AP13" s="48" t="n">
        <f aca="false">Ugeplan!$D361</f>
        <v>0</v>
      </c>
      <c r="AQ13" s="48" t="n">
        <f aca="false">Ugeplan!$D370</f>
        <v>0</v>
      </c>
      <c r="AR13" s="48" t="n">
        <f aca="false">Ugeplan!$D379</f>
        <v>0</v>
      </c>
      <c r="AS13" s="48" t="n">
        <f aca="false">Ugeplan!$D388</f>
        <v>0</v>
      </c>
      <c r="AT13" s="48" t="n">
        <f aca="false">Ugeplan!$D397</f>
        <v>0</v>
      </c>
      <c r="AU13" s="48" t="n">
        <f aca="false">Ugeplan!$D406</f>
        <v>0</v>
      </c>
      <c r="AV13" s="48" t="n">
        <f aca="false">Ugeplan!$D415</f>
        <v>0</v>
      </c>
      <c r="AW13" s="48" t="n">
        <f aca="false">Ugeplan!$D424</f>
        <v>0</v>
      </c>
      <c r="AX13" s="48" t="n">
        <f aca="false">Ugeplan!$D433</f>
        <v>0</v>
      </c>
      <c r="AY13" s="48" t="n">
        <f aca="false">Ugeplan!$D442</f>
        <v>0</v>
      </c>
      <c r="AZ13" s="48" t="n">
        <f aca="false">Ugeplan!$D451</f>
        <v>0</v>
      </c>
      <c r="BA13" s="48" t="n">
        <f aca="false">Ugeplan!$D460</f>
        <v>0</v>
      </c>
      <c r="BB13" s="48" t="n">
        <f aca="false">Ugeplan!$D469</f>
        <v>0</v>
      </c>
      <c r="BC13" s="48" t="n">
        <f aca="false">Ugeplan!$D478</f>
        <v>0</v>
      </c>
      <c r="BD13" s="48" t="n">
        <f aca="false">Ugeplan!$D487</f>
        <v>0</v>
      </c>
    </row>
    <row collapsed="false" customFormat="true" customHeight="true" hidden="true" ht="12" outlineLevel="0" r="14" s="43">
      <c r="C14" s="49" t="s">
        <v>18</v>
      </c>
      <c r="D14" s="51"/>
      <c r="E14" s="48" t="n">
        <f aca="false">Ugeplan!$D29</f>
        <v>0</v>
      </c>
      <c r="F14" s="48" t="n">
        <f aca="false">Ugeplan!$D38</f>
        <v>0</v>
      </c>
      <c r="G14" s="48" t="n">
        <f aca="false">Ugeplan!$D47</f>
        <v>0</v>
      </c>
      <c r="H14" s="48" t="n">
        <f aca="false">Ugeplan!$D56</f>
        <v>0</v>
      </c>
      <c r="I14" s="48" t="n">
        <f aca="false">Ugeplan!$D65</f>
        <v>0</v>
      </c>
      <c r="J14" s="48" t="n">
        <f aca="false">Ugeplan!$D74</f>
        <v>0</v>
      </c>
      <c r="K14" s="48" t="n">
        <f aca="false">Ugeplan!$D83</f>
        <v>0</v>
      </c>
      <c r="L14" s="48" t="n">
        <f aca="false">Ugeplan!$D92</f>
        <v>0</v>
      </c>
      <c r="M14" s="48" t="n">
        <f aca="false">Ugeplan!$D101</f>
        <v>0</v>
      </c>
      <c r="N14" s="48" t="n">
        <f aca="false">Ugeplan!$D110</f>
        <v>0</v>
      </c>
      <c r="O14" s="48" t="n">
        <f aca="false">Ugeplan!$D119</f>
        <v>0</v>
      </c>
      <c r="P14" s="48" t="n">
        <f aca="false">Ugeplan!$D128</f>
        <v>0</v>
      </c>
      <c r="Q14" s="48" t="n">
        <f aca="false">Ugeplan!$D137</f>
        <v>0</v>
      </c>
      <c r="R14" s="48" t="n">
        <f aca="false">Ugeplan!$D146</f>
        <v>0</v>
      </c>
      <c r="S14" s="48" t="n">
        <f aca="false">Ugeplan!$D155</f>
        <v>0</v>
      </c>
      <c r="T14" s="48" t="n">
        <f aca="false">Ugeplan!$D164</f>
        <v>0</v>
      </c>
      <c r="U14" s="48" t="n">
        <f aca="false">Ugeplan!$D173</f>
        <v>0</v>
      </c>
      <c r="V14" s="48" t="n">
        <f aca="false">Ugeplan!$D182</f>
        <v>0</v>
      </c>
      <c r="W14" s="48" t="n">
        <f aca="false">Ugeplan!$D191</f>
        <v>0</v>
      </c>
      <c r="X14" s="48" t="n">
        <f aca="false">Ugeplan!$D200</f>
        <v>0</v>
      </c>
      <c r="Y14" s="48" t="n">
        <f aca="false">Ugeplan!$D209</f>
        <v>0</v>
      </c>
      <c r="Z14" s="48" t="n">
        <f aca="false">Ugeplan!$D218</f>
        <v>0</v>
      </c>
      <c r="AA14" s="48" t="n">
        <f aca="false">Ugeplan!$D227</f>
        <v>0</v>
      </c>
      <c r="AB14" s="48" t="n">
        <f aca="false">Ugeplan!$D236</f>
        <v>0</v>
      </c>
      <c r="AC14" s="48" t="n">
        <f aca="false">Ugeplan!$D245</f>
        <v>0</v>
      </c>
      <c r="AD14" s="48" t="n">
        <f aca="false">Ugeplan!$D254</f>
        <v>0</v>
      </c>
      <c r="AE14" s="48" t="n">
        <f aca="false">Ugeplan!$D263</f>
        <v>0</v>
      </c>
      <c r="AF14" s="48" t="n">
        <f aca="false">Ugeplan!$D272</f>
        <v>0</v>
      </c>
      <c r="AG14" s="48" t="n">
        <f aca="false">Ugeplan!$D281</f>
        <v>0</v>
      </c>
      <c r="AH14" s="48" t="n">
        <f aca="false">Ugeplan!$D290</f>
        <v>0</v>
      </c>
      <c r="AI14" s="48" t="n">
        <f aca="false">Ugeplan!$D299</f>
        <v>0</v>
      </c>
      <c r="AJ14" s="48" t="n">
        <f aca="false">Ugeplan!$D308</f>
        <v>0</v>
      </c>
      <c r="AK14" s="48" t="n">
        <f aca="false">Ugeplan!$D317</f>
        <v>0</v>
      </c>
      <c r="AL14" s="48" t="n">
        <f aca="false">Ugeplan!$D326</f>
        <v>0</v>
      </c>
      <c r="AM14" s="48" t="n">
        <f aca="false">Ugeplan!$D335</f>
        <v>0</v>
      </c>
      <c r="AN14" s="48" t="n">
        <f aca="false">Ugeplan!$D344</f>
        <v>0</v>
      </c>
      <c r="AO14" s="48" t="n">
        <f aca="false">Ugeplan!$D353</f>
        <v>0</v>
      </c>
      <c r="AP14" s="48" t="n">
        <f aca="false">Ugeplan!$D362</f>
        <v>0</v>
      </c>
      <c r="AQ14" s="48" t="n">
        <f aca="false">Ugeplan!$D371</f>
        <v>0</v>
      </c>
      <c r="AR14" s="48" t="n">
        <f aca="false">Ugeplan!$D380</f>
        <v>0</v>
      </c>
      <c r="AS14" s="48" t="n">
        <f aca="false">Ugeplan!$D389</f>
        <v>0</v>
      </c>
      <c r="AT14" s="48" t="n">
        <f aca="false">Ugeplan!$D398</f>
        <v>0</v>
      </c>
      <c r="AU14" s="48" t="n">
        <f aca="false">Ugeplan!$D407</f>
        <v>0</v>
      </c>
      <c r="AV14" s="48" t="n">
        <f aca="false">Ugeplan!$D416</f>
        <v>0</v>
      </c>
      <c r="AW14" s="48" t="n">
        <f aca="false">Ugeplan!$D425</f>
        <v>0</v>
      </c>
      <c r="AX14" s="48" t="n">
        <f aca="false">Ugeplan!$D434</f>
        <v>0</v>
      </c>
      <c r="AY14" s="48" t="n">
        <f aca="false">Ugeplan!$D443</f>
        <v>0</v>
      </c>
      <c r="AZ14" s="48" t="n">
        <f aca="false">Ugeplan!$D452</f>
        <v>0</v>
      </c>
      <c r="BA14" s="48" t="n">
        <f aca="false">Ugeplan!$D461</f>
        <v>0</v>
      </c>
      <c r="BB14" s="48" t="n">
        <f aca="false">Ugeplan!$D470</f>
        <v>0</v>
      </c>
      <c r="BC14" s="48" t="n">
        <f aca="false">Ugeplan!$D479</f>
        <v>0</v>
      </c>
      <c r="BD14" s="48" t="n">
        <f aca="false">Ugeplan!$D488</f>
        <v>0</v>
      </c>
    </row>
    <row collapsed="false" customFormat="true" customHeight="true" hidden="true" ht="12" outlineLevel="0" r="15" s="43">
      <c r="C15" s="49" t="s">
        <v>19</v>
      </c>
      <c r="D15" s="51"/>
      <c r="E15" s="48" t="n">
        <f aca="false">Ugeplan!$D30</f>
        <v>0</v>
      </c>
      <c r="F15" s="48" t="n">
        <f aca="false">Ugeplan!$D39</f>
        <v>0</v>
      </c>
      <c r="G15" s="48" t="n">
        <f aca="false">Ugeplan!$D48</f>
        <v>0</v>
      </c>
      <c r="H15" s="48" t="n">
        <f aca="false">Ugeplan!$D57</f>
        <v>0</v>
      </c>
      <c r="I15" s="48" t="n">
        <f aca="false">Ugeplan!$D66</f>
        <v>0</v>
      </c>
      <c r="J15" s="48" t="n">
        <f aca="false">Ugeplan!$D75</f>
        <v>0</v>
      </c>
      <c r="K15" s="48" t="n">
        <f aca="false">Ugeplan!$D84</f>
        <v>0</v>
      </c>
      <c r="L15" s="48" t="n">
        <f aca="false">Ugeplan!$D93</f>
        <v>0</v>
      </c>
      <c r="M15" s="48" t="n">
        <f aca="false">Ugeplan!$D102</f>
        <v>0</v>
      </c>
      <c r="N15" s="48" t="n">
        <f aca="false">Ugeplan!$D111</f>
        <v>0</v>
      </c>
      <c r="O15" s="48" t="n">
        <f aca="false">Ugeplan!$D120</f>
        <v>0</v>
      </c>
      <c r="P15" s="48" t="n">
        <f aca="false">Ugeplan!$D129</f>
        <v>0</v>
      </c>
      <c r="Q15" s="48" t="n">
        <f aca="false">Ugeplan!$D138</f>
        <v>0</v>
      </c>
      <c r="R15" s="48" t="n">
        <f aca="false">Ugeplan!$D147</f>
        <v>0</v>
      </c>
      <c r="S15" s="48" t="n">
        <f aca="false">Ugeplan!$D156</f>
        <v>0</v>
      </c>
      <c r="T15" s="48" t="n">
        <f aca="false">Ugeplan!$D165</f>
        <v>0</v>
      </c>
      <c r="U15" s="48" t="n">
        <f aca="false">Ugeplan!$D174</f>
        <v>0</v>
      </c>
      <c r="V15" s="48" t="n">
        <f aca="false">Ugeplan!$D183</f>
        <v>0</v>
      </c>
      <c r="W15" s="48" t="n">
        <f aca="false">Ugeplan!$D192</f>
        <v>0</v>
      </c>
      <c r="X15" s="48" t="n">
        <f aca="false">Ugeplan!$D201</f>
        <v>0</v>
      </c>
      <c r="Y15" s="48" t="n">
        <f aca="false">Ugeplan!$D210</f>
        <v>0</v>
      </c>
      <c r="Z15" s="48" t="n">
        <f aca="false">Ugeplan!$D219</f>
        <v>0</v>
      </c>
      <c r="AA15" s="48" t="n">
        <f aca="false">Ugeplan!$D228</f>
        <v>0</v>
      </c>
      <c r="AB15" s="48" t="n">
        <f aca="false">Ugeplan!$D237</f>
        <v>0</v>
      </c>
      <c r="AC15" s="48" t="n">
        <f aca="false">Ugeplan!$D246</f>
        <v>0</v>
      </c>
      <c r="AD15" s="48" t="n">
        <f aca="false">Ugeplan!$D255</f>
        <v>0</v>
      </c>
      <c r="AE15" s="48" t="n">
        <f aca="false">Ugeplan!$D264</f>
        <v>0</v>
      </c>
      <c r="AF15" s="48" t="n">
        <f aca="false">Ugeplan!$D273</f>
        <v>0</v>
      </c>
      <c r="AG15" s="48" t="n">
        <f aca="false">Ugeplan!$D282</f>
        <v>0</v>
      </c>
      <c r="AH15" s="48" t="n">
        <f aca="false">Ugeplan!$D291</f>
        <v>0</v>
      </c>
      <c r="AI15" s="48" t="n">
        <f aca="false">Ugeplan!$D300</f>
        <v>0</v>
      </c>
      <c r="AJ15" s="48" t="n">
        <f aca="false">Ugeplan!$D309</f>
        <v>0</v>
      </c>
      <c r="AK15" s="48" t="n">
        <f aca="false">Ugeplan!$D318</f>
        <v>0</v>
      </c>
      <c r="AL15" s="48" t="n">
        <f aca="false">Ugeplan!$D327</f>
        <v>0</v>
      </c>
      <c r="AM15" s="48" t="n">
        <f aca="false">Ugeplan!$D336</f>
        <v>0</v>
      </c>
      <c r="AN15" s="48" t="n">
        <f aca="false">Ugeplan!$D345</f>
        <v>0</v>
      </c>
      <c r="AO15" s="48" t="n">
        <f aca="false">Ugeplan!$D354</f>
        <v>0</v>
      </c>
      <c r="AP15" s="48" t="n">
        <f aca="false">Ugeplan!$D363</f>
        <v>0</v>
      </c>
      <c r="AQ15" s="48" t="n">
        <f aca="false">Ugeplan!$D372</f>
        <v>0</v>
      </c>
      <c r="AR15" s="48" t="n">
        <f aca="false">Ugeplan!$D381</f>
        <v>0</v>
      </c>
      <c r="AS15" s="48" t="n">
        <f aca="false">Ugeplan!$D390</f>
        <v>0</v>
      </c>
      <c r="AT15" s="48" t="n">
        <f aca="false">Ugeplan!$D399</f>
        <v>0</v>
      </c>
      <c r="AU15" s="48" t="n">
        <f aca="false">Ugeplan!$D408</f>
        <v>0</v>
      </c>
      <c r="AV15" s="48" t="n">
        <f aca="false">Ugeplan!$D417</f>
        <v>0</v>
      </c>
      <c r="AW15" s="48" t="n">
        <f aca="false">Ugeplan!$D426</f>
        <v>0</v>
      </c>
      <c r="AX15" s="48" t="n">
        <f aca="false">Ugeplan!$D435</f>
        <v>0</v>
      </c>
      <c r="AY15" s="48" t="n">
        <f aca="false">Ugeplan!$D444</f>
        <v>0</v>
      </c>
      <c r="AZ15" s="48" t="n">
        <f aca="false">Ugeplan!$D453</f>
        <v>0</v>
      </c>
      <c r="BA15" s="48" t="n">
        <f aca="false">Ugeplan!$D462</f>
        <v>0</v>
      </c>
      <c r="BB15" s="48" t="n">
        <f aca="false">Ugeplan!$D471</f>
        <v>0</v>
      </c>
      <c r="BC15" s="48" t="n">
        <f aca="false">Ugeplan!$D480</f>
        <v>0</v>
      </c>
      <c r="BD15" s="48" t="n">
        <f aca="false">Ugeplan!$D489</f>
        <v>0</v>
      </c>
    </row>
    <row collapsed="false" customFormat="true" customHeight="true" hidden="false" ht="12" outlineLevel="0" r="16" s="43">
      <c r="A16" s="43" t="s">
        <v>5</v>
      </c>
      <c r="B16" s="43" t="s">
        <v>14</v>
      </c>
      <c r="C16" s="49" t="s">
        <v>20</v>
      </c>
      <c r="D16" s="51"/>
      <c r="E16" s="48" t="n">
        <f aca="false">Ugeplan!$D31</f>
        <v>0</v>
      </c>
      <c r="F16" s="48" t="n">
        <f aca="false">Ugeplan!$D40</f>
        <v>0</v>
      </c>
      <c r="G16" s="48" t="n">
        <f aca="false">Ugeplan!$D49</f>
        <v>0</v>
      </c>
      <c r="H16" s="48" t="n">
        <f aca="false">Ugeplan!$D58</f>
        <v>0</v>
      </c>
      <c r="I16" s="48" t="n">
        <f aca="false">Ugeplan!$D67</f>
        <v>0</v>
      </c>
      <c r="J16" s="48" t="n">
        <f aca="false">Ugeplan!$D76</f>
        <v>0</v>
      </c>
      <c r="K16" s="48" t="n">
        <f aca="false">Ugeplan!$D85</f>
        <v>0</v>
      </c>
      <c r="L16" s="48" t="n">
        <f aca="false">Ugeplan!$D94</f>
        <v>0</v>
      </c>
      <c r="M16" s="48" t="n">
        <f aca="false">Ugeplan!$D103</f>
        <v>0</v>
      </c>
      <c r="N16" s="48" t="n">
        <f aca="false">Ugeplan!$D112</f>
        <v>0</v>
      </c>
      <c r="O16" s="48" t="n">
        <f aca="false">Ugeplan!$D121</f>
        <v>0</v>
      </c>
      <c r="P16" s="48" t="n">
        <f aca="false">Ugeplan!$D130</f>
        <v>0</v>
      </c>
      <c r="Q16" s="48" t="n">
        <f aca="false">Ugeplan!$D139</f>
        <v>8</v>
      </c>
      <c r="R16" s="48" t="n">
        <f aca="false">Ugeplan!$D148</f>
        <v>8</v>
      </c>
      <c r="S16" s="48" t="n">
        <f aca="false">Ugeplan!$D157</f>
        <v>0</v>
      </c>
      <c r="T16" s="48" t="n">
        <f aca="false">Ugeplan!$D166</f>
        <v>16</v>
      </c>
      <c r="U16" s="48" t="n">
        <f aca="false">Ugeplan!$D175</f>
        <v>0</v>
      </c>
      <c r="V16" s="48" t="n">
        <f aca="false">Ugeplan!$D184</f>
        <v>5</v>
      </c>
      <c r="W16" s="48" t="n">
        <f aca="false">Ugeplan!$D193</f>
        <v>8</v>
      </c>
      <c r="X16" s="48" t="n">
        <f aca="false">Ugeplan!$D202</f>
        <v>8</v>
      </c>
      <c r="Y16" s="48" t="n">
        <f aca="false">Ugeplan!$D211</f>
        <v>0</v>
      </c>
      <c r="Z16" s="48" t="n">
        <f aca="false">Ugeplan!$D220</f>
        <v>8</v>
      </c>
      <c r="AA16" s="48" t="n">
        <f aca="false">Ugeplan!$D229</f>
        <v>0</v>
      </c>
      <c r="AB16" s="48" t="n">
        <f aca="false">Ugeplan!$D238</f>
        <v>0</v>
      </c>
      <c r="AC16" s="48" t="n">
        <f aca="false">Ugeplan!$D247</f>
        <v>0</v>
      </c>
      <c r="AD16" s="48" t="n">
        <f aca="false">Ugeplan!$D256</f>
        <v>0</v>
      </c>
      <c r="AE16" s="48" t="n">
        <f aca="false">Ugeplan!$D265</f>
        <v>0</v>
      </c>
      <c r="AF16" s="48" t="n">
        <f aca="false">Ugeplan!$D274</f>
        <v>0</v>
      </c>
      <c r="AG16" s="48" t="n">
        <f aca="false">Ugeplan!$D283</f>
        <v>0</v>
      </c>
      <c r="AH16" s="48" t="n">
        <f aca="false">Ugeplan!$D292</f>
        <v>0</v>
      </c>
      <c r="AI16" s="48" t="n">
        <f aca="false">Ugeplan!$D301</f>
        <v>0</v>
      </c>
      <c r="AJ16" s="48" t="n">
        <f aca="false">Ugeplan!$D310</f>
        <v>0</v>
      </c>
      <c r="AK16" s="48" t="n">
        <f aca="false">Ugeplan!$D319</f>
        <v>0</v>
      </c>
      <c r="AL16" s="48" t="n">
        <f aca="false">Ugeplan!$D328</f>
        <v>0</v>
      </c>
      <c r="AM16" s="48" t="n">
        <f aca="false">Ugeplan!$D337</f>
        <v>0</v>
      </c>
      <c r="AN16" s="48" t="n">
        <f aca="false">Ugeplan!$D346</f>
        <v>0</v>
      </c>
      <c r="AO16" s="48" t="n">
        <f aca="false">Ugeplan!$D355</f>
        <v>0</v>
      </c>
      <c r="AP16" s="48" t="n">
        <f aca="false">Ugeplan!$D364</f>
        <v>0</v>
      </c>
      <c r="AQ16" s="48" t="n">
        <f aca="false">Ugeplan!$D373</f>
        <v>0</v>
      </c>
      <c r="AR16" s="48" t="n">
        <f aca="false">Ugeplan!$D382</f>
        <v>0</v>
      </c>
      <c r="AS16" s="48" t="n">
        <f aca="false">Ugeplan!$D391</f>
        <v>0</v>
      </c>
      <c r="AT16" s="48" t="n">
        <f aca="false">Ugeplan!$D400</f>
        <v>0</v>
      </c>
      <c r="AU16" s="48" t="n">
        <f aca="false">Ugeplan!$D409</f>
        <v>0</v>
      </c>
      <c r="AV16" s="48" t="n">
        <f aca="false">Ugeplan!$D418</f>
        <v>0</v>
      </c>
      <c r="AW16" s="48" t="n">
        <f aca="false">Ugeplan!$D427</f>
        <v>0</v>
      </c>
      <c r="AX16" s="48" t="n">
        <f aca="false">Ugeplan!$D436</f>
        <v>0</v>
      </c>
      <c r="AY16" s="48" t="n">
        <f aca="false">Ugeplan!$D445</f>
        <v>0</v>
      </c>
      <c r="AZ16" s="48" t="n">
        <f aca="false">Ugeplan!$D454</f>
        <v>0</v>
      </c>
      <c r="BA16" s="48" t="n">
        <f aca="false">Ugeplan!$D463</f>
        <v>0</v>
      </c>
      <c r="BB16" s="48" t="n">
        <f aca="false">Ugeplan!$D472</f>
        <v>0</v>
      </c>
      <c r="BC16" s="48" t="n">
        <f aca="false">Ugeplan!$D481</f>
        <v>0</v>
      </c>
      <c r="BD16" s="48" t="n">
        <f aca="false">Ugeplan!$D490</f>
        <v>0</v>
      </c>
    </row>
    <row collapsed="false" customFormat="true" customHeight="true" hidden="false" ht="12" outlineLevel="0" r="17" s="43">
      <c r="A17" s="43" t="s">
        <v>5</v>
      </c>
      <c r="B17" s="43" t="s">
        <v>14</v>
      </c>
      <c r="C17" s="49" t="s">
        <v>21</v>
      </c>
      <c r="D17" s="51"/>
      <c r="E17" s="48" t="n">
        <f aca="false">Ugeplan!$D32</f>
        <v>0</v>
      </c>
      <c r="F17" s="48" t="n">
        <f aca="false">Ugeplan!$D41</f>
        <v>0</v>
      </c>
      <c r="G17" s="48" t="n">
        <f aca="false">Ugeplan!$D50</f>
        <v>0</v>
      </c>
      <c r="H17" s="48" t="n">
        <f aca="false">Ugeplan!$D59</f>
        <v>0</v>
      </c>
      <c r="I17" s="48" t="n">
        <f aca="false">Ugeplan!$D68</f>
        <v>0</v>
      </c>
      <c r="J17" s="48" t="n">
        <f aca="false">Ugeplan!$D77</f>
        <v>0</v>
      </c>
      <c r="K17" s="48" t="n">
        <f aca="false">Ugeplan!$D86</f>
        <v>0</v>
      </c>
      <c r="L17" s="48" t="n">
        <f aca="false">Ugeplan!$D95</f>
        <v>0</v>
      </c>
      <c r="M17" s="48" t="n">
        <f aca="false">Ugeplan!$D104</f>
        <v>0</v>
      </c>
      <c r="N17" s="48" t="n">
        <f aca="false">Ugeplan!$D113</f>
        <v>0</v>
      </c>
      <c r="O17" s="48" t="n">
        <f aca="false">Ugeplan!$D122</f>
        <v>0</v>
      </c>
      <c r="P17" s="48" t="n">
        <f aca="false">Ugeplan!$D131</f>
        <v>0</v>
      </c>
      <c r="Q17" s="48" t="n">
        <f aca="false">Ugeplan!$D140</f>
        <v>20</v>
      </c>
      <c r="R17" s="48" t="n">
        <f aca="false">Ugeplan!$D149</f>
        <v>0</v>
      </c>
      <c r="S17" s="48" t="n">
        <f aca="false">Ugeplan!$D158</f>
        <v>0</v>
      </c>
      <c r="T17" s="48" t="n">
        <f aca="false">Ugeplan!$D167</f>
        <v>27</v>
      </c>
      <c r="U17" s="48" t="n">
        <f aca="false">Ugeplan!$D176</f>
        <v>0</v>
      </c>
      <c r="V17" s="48" t="n">
        <f aca="false">Ugeplan!$D185</f>
        <v>0</v>
      </c>
      <c r="W17" s="48" t="n">
        <f aca="false">Ugeplan!$D194</f>
        <v>0</v>
      </c>
      <c r="X17" s="48" t="n">
        <f aca="false">Ugeplan!$D203</f>
        <v>54</v>
      </c>
      <c r="Y17" s="48" t="n">
        <f aca="false">Ugeplan!$D212</f>
        <v>0</v>
      </c>
      <c r="Z17" s="48" t="n">
        <f aca="false">Ugeplan!$D221</f>
        <v>24</v>
      </c>
      <c r="AA17" s="48" t="n">
        <f aca="false">Ugeplan!$D230</f>
        <v>0</v>
      </c>
      <c r="AB17" s="48" t="n">
        <f aca="false">Ugeplan!$D239</f>
        <v>0</v>
      </c>
      <c r="AC17" s="48" t="n">
        <f aca="false">Ugeplan!$D248</f>
        <v>0</v>
      </c>
      <c r="AD17" s="48" t="n">
        <f aca="false">Ugeplan!$D257</f>
        <v>0</v>
      </c>
      <c r="AE17" s="48" t="n">
        <f aca="false">Ugeplan!$D266</f>
        <v>0</v>
      </c>
      <c r="AF17" s="48" t="n">
        <f aca="false">Ugeplan!$D275</f>
        <v>0</v>
      </c>
      <c r="AG17" s="48" t="n">
        <f aca="false">Ugeplan!$D284</f>
        <v>0</v>
      </c>
      <c r="AH17" s="48" t="n">
        <f aca="false">Ugeplan!$D293</f>
        <v>0</v>
      </c>
      <c r="AI17" s="48" t="n">
        <f aca="false">Ugeplan!$D302</f>
        <v>0</v>
      </c>
      <c r="AJ17" s="48" t="n">
        <f aca="false">Ugeplan!$D311</f>
        <v>0</v>
      </c>
      <c r="AK17" s="48" t="n">
        <f aca="false">Ugeplan!$D320</f>
        <v>0</v>
      </c>
      <c r="AL17" s="48" t="n">
        <f aca="false">Ugeplan!$D329</f>
        <v>0</v>
      </c>
      <c r="AM17" s="48" t="n">
        <f aca="false">Ugeplan!$D338</f>
        <v>0</v>
      </c>
      <c r="AN17" s="48" t="n">
        <f aca="false">Ugeplan!$D347</f>
        <v>0</v>
      </c>
      <c r="AO17" s="48" t="n">
        <f aca="false">Ugeplan!$D356</f>
        <v>0</v>
      </c>
      <c r="AP17" s="48" t="n">
        <f aca="false">Ugeplan!$D365</f>
        <v>0</v>
      </c>
      <c r="AQ17" s="48" t="n">
        <f aca="false">Ugeplan!$D374</f>
        <v>0</v>
      </c>
      <c r="AR17" s="48" t="n">
        <f aca="false">Ugeplan!$D383</f>
        <v>0</v>
      </c>
      <c r="AS17" s="48" t="n">
        <f aca="false">Ugeplan!$D392</f>
        <v>0</v>
      </c>
      <c r="AT17" s="48" t="n">
        <f aca="false">Ugeplan!$D401</f>
        <v>0</v>
      </c>
      <c r="AU17" s="48" t="n">
        <f aca="false">Ugeplan!$D410</f>
        <v>0</v>
      </c>
      <c r="AV17" s="48" t="n">
        <f aca="false">Ugeplan!$D419</f>
        <v>0</v>
      </c>
      <c r="AW17" s="48" t="n">
        <f aca="false">Ugeplan!$D428</f>
        <v>0</v>
      </c>
      <c r="AX17" s="48" t="n">
        <f aca="false">Ugeplan!$D437</f>
        <v>0</v>
      </c>
      <c r="AY17" s="48" t="n">
        <f aca="false">Ugeplan!$D446</f>
        <v>0</v>
      </c>
      <c r="AZ17" s="48" t="n">
        <f aca="false">Ugeplan!$D455</f>
        <v>0</v>
      </c>
      <c r="BA17" s="48" t="n">
        <f aca="false">Ugeplan!$D464</f>
        <v>0</v>
      </c>
      <c r="BB17" s="48" t="n">
        <f aca="false">Ugeplan!$D473</f>
        <v>0</v>
      </c>
      <c r="BC17" s="48" t="n">
        <f aca="false">Ugeplan!$D482</f>
        <v>0</v>
      </c>
      <c r="BD17" s="48" t="n">
        <f aca="false">Ugeplan!$D491</f>
        <v>0</v>
      </c>
    </row>
    <row collapsed="false" customFormat="true" customHeight="true" hidden="false" ht="12.75" outlineLevel="0" r="18" s="43">
      <c r="C18" s="49" t="s">
        <v>22</v>
      </c>
      <c r="D18" s="51"/>
      <c r="E18" s="48" t="n">
        <f aca="false">Ugeplan!$D33</f>
        <v>0</v>
      </c>
      <c r="F18" s="48" t="n">
        <f aca="false">Ugeplan!$D42</f>
        <v>0</v>
      </c>
      <c r="G18" s="48" t="n">
        <f aca="false">Ugeplan!$D51</f>
        <v>0</v>
      </c>
      <c r="H18" s="48" t="n">
        <f aca="false">Ugeplan!$D60</f>
        <v>0</v>
      </c>
      <c r="I18" s="48" t="n">
        <f aca="false">Ugeplan!$D69</f>
        <v>0</v>
      </c>
      <c r="J18" s="48" t="n">
        <f aca="false">Ugeplan!$D78</f>
        <v>0</v>
      </c>
      <c r="K18" s="48" t="n">
        <f aca="false">Ugeplan!$D87</f>
        <v>0</v>
      </c>
      <c r="L18" s="48" t="n">
        <f aca="false">Ugeplan!$D96</f>
        <v>0</v>
      </c>
      <c r="M18" s="48" t="n">
        <f aca="false">Ugeplan!$D105</f>
        <v>0</v>
      </c>
      <c r="N18" s="48" t="n">
        <f aca="false">Ugeplan!$D114</f>
        <v>0</v>
      </c>
      <c r="O18" s="48" t="n">
        <f aca="false">Ugeplan!$D123</f>
        <v>0</v>
      </c>
      <c r="P18" s="48" t="n">
        <f aca="false">Ugeplan!$D132</f>
        <v>0</v>
      </c>
      <c r="Q18" s="48" t="n">
        <f aca="false">Ugeplan!$D141</f>
        <v>0</v>
      </c>
      <c r="R18" s="48" t="n">
        <f aca="false">Ugeplan!$D150</f>
        <v>0</v>
      </c>
      <c r="S18" s="48" t="n">
        <f aca="false">Ugeplan!$D159</f>
        <v>0</v>
      </c>
      <c r="T18" s="48" t="n">
        <f aca="false">Ugeplan!$D168</f>
        <v>0</v>
      </c>
      <c r="U18" s="48" t="n">
        <f aca="false">Ugeplan!$D177</f>
        <v>0</v>
      </c>
      <c r="V18" s="48" t="n">
        <f aca="false">Ugeplan!$D186</f>
        <v>0</v>
      </c>
      <c r="W18" s="48" t="n">
        <f aca="false">Ugeplan!$D195</f>
        <v>0</v>
      </c>
      <c r="X18" s="48" t="n">
        <f aca="false">Ugeplan!$D204</f>
        <v>0</v>
      </c>
      <c r="Y18" s="48" t="n">
        <f aca="false">Ugeplan!$D213</f>
        <v>0</v>
      </c>
      <c r="Z18" s="48" t="n">
        <f aca="false">Ugeplan!$D222</f>
        <v>0</v>
      </c>
      <c r="AA18" s="48" t="n">
        <f aca="false">Ugeplan!$D231</f>
        <v>0</v>
      </c>
      <c r="AB18" s="48" t="n">
        <f aca="false">Ugeplan!$D240</f>
        <v>0</v>
      </c>
      <c r="AC18" s="48" t="n">
        <f aca="false">Ugeplan!$D249</f>
        <v>0</v>
      </c>
      <c r="AD18" s="48" t="n">
        <f aca="false">Ugeplan!$D258</f>
        <v>0</v>
      </c>
      <c r="AE18" s="48" t="n">
        <f aca="false">Ugeplan!$D267</f>
        <v>0</v>
      </c>
      <c r="AF18" s="48" t="n">
        <f aca="false">Ugeplan!$D276</f>
        <v>0</v>
      </c>
      <c r="AG18" s="48" t="n">
        <f aca="false">Ugeplan!$D285</f>
        <v>0</v>
      </c>
      <c r="AH18" s="48" t="n">
        <f aca="false">Ugeplan!$D294</f>
        <v>0</v>
      </c>
      <c r="AI18" s="48" t="n">
        <f aca="false">Ugeplan!$D303</f>
        <v>0</v>
      </c>
      <c r="AJ18" s="48" t="n">
        <f aca="false">Ugeplan!$D312</f>
        <v>0</v>
      </c>
      <c r="AK18" s="48" t="n">
        <f aca="false">Ugeplan!$D321</f>
        <v>0</v>
      </c>
      <c r="AL18" s="48" t="n">
        <f aca="false">Ugeplan!$D330</f>
        <v>0</v>
      </c>
      <c r="AM18" s="48" t="n">
        <f aca="false">Ugeplan!$D339</f>
        <v>0</v>
      </c>
      <c r="AN18" s="48" t="n">
        <f aca="false">Ugeplan!$D348</f>
        <v>0</v>
      </c>
      <c r="AO18" s="48" t="n">
        <f aca="false">Ugeplan!$D357</f>
        <v>0</v>
      </c>
      <c r="AP18" s="48" t="n">
        <f aca="false">Ugeplan!$D366</f>
        <v>0</v>
      </c>
      <c r="AQ18" s="48" t="n">
        <f aca="false">Ugeplan!$D375</f>
        <v>0</v>
      </c>
      <c r="AR18" s="48" t="n">
        <f aca="false">Ugeplan!$D384</f>
        <v>0</v>
      </c>
      <c r="AS18" s="48" t="n">
        <f aca="false">Ugeplan!$D393</f>
        <v>0</v>
      </c>
      <c r="AT18" s="48" t="n">
        <f aca="false">Ugeplan!$D402</f>
        <v>0</v>
      </c>
      <c r="AU18" s="48" t="n">
        <f aca="false">Ugeplan!$D411</f>
        <v>0</v>
      </c>
      <c r="AV18" s="48" t="n">
        <f aca="false">Ugeplan!$D420</f>
        <v>0</v>
      </c>
      <c r="AW18" s="48" t="n">
        <f aca="false">Ugeplan!$D429</f>
        <v>0</v>
      </c>
      <c r="AX18" s="48" t="n">
        <f aca="false">Ugeplan!$D438</f>
        <v>0</v>
      </c>
      <c r="AY18" s="48" t="n">
        <f aca="false">Ugeplan!$D447</f>
        <v>0</v>
      </c>
      <c r="AZ18" s="48" t="n">
        <f aca="false">Ugeplan!$D456</f>
        <v>0</v>
      </c>
      <c r="BA18" s="48" t="n">
        <f aca="false">Ugeplan!$D465</f>
        <v>0</v>
      </c>
      <c r="BB18" s="48" t="n">
        <f aca="false">Ugeplan!$D474</f>
        <v>0</v>
      </c>
      <c r="BC18" s="48" t="n">
        <f aca="false">Ugeplan!$D483</f>
        <v>0</v>
      </c>
      <c r="BD18" s="48" t="n">
        <f aca="false">Ugeplan!$D492</f>
        <v>0</v>
      </c>
    </row>
    <row collapsed="false" customFormat="true" customHeight="true" hidden="false" ht="12.75" outlineLevel="0" r="19" s="43">
      <c r="C19" s="49" t="s">
        <v>23</v>
      </c>
      <c r="D19" s="51"/>
      <c r="E19" s="49" t="n">
        <f aca="false">Ugeplan!$AG33</f>
        <v>0</v>
      </c>
      <c r="F19" s="49" t="n">
        <f aca="false">Ugeplan!$AG42</f>
        <v>0</v>
      </c>
      <c r="G19" s="49" t="n">
        <f aca="false">Ugeplan!$AG51</f>
        <v>0</v>
      </c>
      <c r="H19" s="49" t="n">
        <f aca="false">Ugeplan!$AG60</f>
        <v>0</v>
      </c>
      <c r="I19" s="49" t="n">
        <f aca="false">Ugeplan!$AG69</f>
        <v>0</v>
      </c>
      <c r="J19" s="49" t="n">
        <f aca="false">Ugeplan!$AG78</f>
        <v>0</v>
      </c>
      <c r="K19" s="49" t="n">
        <f aca="false">Ugeplan!$AG87</f>
        <v>0</v>
      </c>
      <c r="L19" s="49" t="n">
        <f aca="false">Ugeplan!$AG96</f>
        <v>0</v>
      </c>
      <c r="M19" s="49" t="n">
        <f aca="false">Ugeplan!$AG105</f>
        <v>0</v>
      </c>
      <c r="N19" s="49" t="n">
        <f aca="false">Ugeplan!$AG114</f>
        <v>0</v>
      </c>
      <c r="O19" s="49" t="n">
        <f aca="false">Ugeplan!$AG123</f>
        <v>0</v>
      </c>
      <c r="P19" s="49" t="n">
        <f aca="false">Ugeplan!$AG132</f>
        <v>0</v>
      </c>
      <c r="Q19" s="49" t="n">
        <f aca="false">Ugeplan!$AG141</f>
        <v>61.64</v>
      </c>
      <c r="R19" s="49" t="n">
        <f aca="false">Ugeplan!$AG150</f>
        <v>66.3</v>
      </c>
      <c r="S19" s="49" t="n">
        <f aca="false">Ugeplan!$AG159</f>
        <v>119.43</v>
      </c>
      <c r="T19" s="49" t="n">
        <f aca="false">Ugeplan!$AG168</f>
        <v>144.04</v>
      </c>
      <c r="U19" s="49" t="n">
        <f aca="false">Ugeplan!$AG177</f>
        <v>88.99</v>
      </c>
      <c r="V19" s="49" t="n">
        <f aca="false">Ugeplan!$AG186</f>
        <v>161.57</v>
      </c>
      <c r="W19" s="49" t="n">
        <f aca="false">Ugeplan!$AG195</f>
        <v>107.1</v>
      </c>
      <c r="X19" s="49" t="n">
        <f aca="false">Ugeplan!$AG204</f>
        <v>173.51</v>
      </c>
      <c r="Y19" s="49" t="n">
        <f aca="false">Ugeplan!$AG213</f>
        <v>28.4</v>
      </c>
      <c r="Z19" s="49" t="n">
        <f aca="false">Ugeplan!$AG222</f>
        <v>98.1</v>
      </c>
      <c r="AA19" s="49" t="n">
        <f aca="false">Ugeplan!$AG231</f>
        <v>0</v>
      </c>
      <c r="AB19" s="49" t="n">
        <f aca="false">Ugeplan!$AG240</f>
        <v>0</v>
      </c>
      <c r="AC19" s="49" t="n">
        <f aca="false">Ugeplan!$AG249</f>
        <v>0</v>
      </c>
      <c r="AD19" s="49" t="n">
        <f aca="false">Ugeplan!$AG258</f>
        <v>0</v>
      </c>
      <c r="AE19" s="49" t="n">
        <f aca="false">Ugeplan!$AG267</f>
        <v>0</v>
      </c>
      <c r="AF19" s="49" t="n">
        <f aca="false">Ugeplan!$AG276</f>
        <v>0</v>
      </c>
      <c r="AG19" s="49" t="n">
        <f aca="false">Ugeplan!$AG285</f>
        <v>0</v>
      </c>
      <c r="AH19" s="49" t="n">
        <f aca="false">Ugeplan!$AG294</f>
        <v>0</v>
      </c>
      <c r="AI19" s="49" t="n">
        <f aca="false">Ugeplan!$AG303</f>
        <v>0</v>
      </c>
      <c r="AJ19" s="49" t="n">
        <f aca="false">Ugeplan!$AG312</f>
        <v>0</v>
      </c>
      <c r="AK19" s="49" t="n">
        <f aca="false">Ugeplan!$AG321</f>
        <v>0</v>
      </c>
      <c r="AL19" s="49" t="n">
        <f aca="false">Ugeplan!$AG330</f>
        <v>0</v>
      </c>
      <c r="AM19" s="49" t="n">
        <f aca="false">Ugeplan!$AG339</f>
        <v>0</v>
      </c>
      <c r="AN19" s="49" t="n">
        <f aca="false">Ugeplan!$AG348</f>
        <v>0</v>
      </c>
      <c r="AO19" s="49" t="n">
        <f aca="false">Ugeplan!$AG357</f>
        <v>0</v>
      </c>
      <c r="AP19" s="49" t="n">
        <f aca="false">Ugeplan!$AG366</f>
        <v>0</v>
      </c>
      <c r="AQ19" s="49" t="n">
        <f aca="false">Ugeplan!$AG375</f>
        <v>0</v>
      </c>
      <c r="AR19" s="49" t="n">
        <f aca="false">Ugeplan!$AG384</f>
        <v>0</v>
      </c>
      <c r="AS19" s="49" t="n">
        <f aca="false">Ugeplan!$AG393</f>
        <v>0</v>
      </c>
      <c r="AT19" s="49" t="n">
        <f aca="false">Ugeplan!$AG402</f>
        <v>0</v>
      </c>
      <c r="AU19" s="49" t="n">
        <f aca="false">Ugeplan!$AG411</f>
        <v>0</v>
      </c>
      <c r="AV19" s="49" t="n">
        <f aca="false">Ugeplan!$AG420</f>
        <v>0</v>
      </c>
      <c r="AW19" s="49" t="n">
        <f aca="false">Ugeplan!$AG429</f>
        <v>0</v>
      </c>
      <c r="AX19" s="49" t="n">
        <f aca="false">Ugeplan!$AG438</f>
        <v>0</v>
      </c>
      <c r="AY19" s="49" t="n">
        <f aca="false">Ugeplan!$AG447</f>
        <v>0</v>
      </c>
      <c r="AZ19" s="49" t="n">
        <f aca="false">Ugeplan!$AG456</f>
        <v>0</v>
      </c>
      <c r="BA19" s="49" t="n">
        <f aca="false">Ugeplan!$AG465</f>
        <v>0</v>
      </c>
      <c r="BB19" s="49" t="n">
        <f aca="false">Ugeplan!$AG474</f>
        <v>0</v>
      </c>
      <c r="BC19" s="49" t="n">
        <f aca="false">Ugeplan!$AG483</f>
        <v>0</v>
      </c>
      <c r="BD19" s="49" t="n">
        <f aca="false">Ugeplan!$AG492</f>
        <v>0</v>
      </c>
    </row>
    <row collapsed="false" customFormat="true" customHeight="true" hidden="false" ht="12.75" outlineLevel="0" r="20" s="43">
      <c r="C20" s="49" t="s">
        <v>24</v>
      </c>
      <c r="D20" s="51"/>
      <c r="E20" s="49" t="n">
        <f aca="false">Ugeplan!$AH33</f>
        <v>0</v>
      </c>
      <c r="F20" s="49" t="n">
        <f aca="false">Ugeplan!$AH42</f>
        <v>0</v>
      </c>
      <c r="G20" s="49" t="n">
        <f aca="false">Ugeplan!$AH51</f>
        <v>0</v>
      </c>
      <c r="H20" s="49" t="n">
        <f aca="false">Ugeplan!$AH60</f>
        <v>0</v>
      </c>
      <c r="I20" s="49" t="n">
        <f aca="false">Ugeplan!$AH69</f>
        <v>0</v>
      </c>
      <c r="J20" s="49" t="n">
        <f aca="false">Ugeplan!$AH78</f>
        <v>0</v>
      </c>
      <c r="K20" s="49" t="n">
        <f aca="false">Ugeplan!$AH87</f>
        <v>0</v>
      </c>
      <c r="L20" s="49" t="n">
        <f aca="false">Ugeplan!$AH96</f>
        <v>0</v>
      </c>
      <c r="M20" s="49" t="n">
        <f aca="false">Ugeplan!$AH105</f>
        <v>0</v>
      </c>
      <c r="N20" s="49" t="n">
        <f aca="false">Ugeplan!$AH114</f>
        <v>0</v>
      </c>
      <c r="O20" s="49" t="n">
        <f aca="false">Ugeplan!$AH123</f>
        <v>0</v>
      </c>
      <c r="P20" s="49" t="n">
        <f aca="false">Ugeplan!$AH132</f>
        <v>0</v>
      </c>
      <c r="Q20" s="49" t="n">
        <f aca="false">Ugeplan!$AH141</f>
        <v>238.64</v>
      </c>
      <c r="R20" s="49" t="n">
        <f aca="false">Ugeplan!$AH150</f>
        <v>276.9</v>
      </c>
      <c r="S20" s="49" t="n">
        <f aca="false">Ugeplan!$AH159</f>
        <v>288.03</v>
      </c>
      <c r="T20" s="49" t="n">
        <f aca="false">Ugeplan!$AH168</f>
        <v>319.54</v>
      </c>
      <c r="U20" s="49" t="n">
        <f aca="false">Ugeplan!$AH177</f>
        <v>206.29</v>
      </c>
      <c r="V20" s="49" t="n">
        <f aca="false">Ugeplan!$AH186</f>
        <v>347.87</v>
      </c>
      <c r="W20" s="49" t="n">
        <f aca="false">Ugeplan!$AH195</f>
        <v>261.9</v>
      </c>
      <c r="X20" s="49" t="n">
        <f aca="false">Ugeplan!$AH204</f>
        <v>365.111</v>
      </c>
      <c r="Y20" s="49" t="n">
        <f aca="false">Ugeplan!$AH213</f>
        <v>227</v>
      </c>
      <c r="Z20" s="49" t="n">
        <f aca="false">Ugeplan!$AH222</f>
        <v>294.6</v>
      </c>
      <c r="AA20" s="49" t="n">
        <f aca="false">Ugeplan!$AH231</f>
        <v>24</v>
      </c>
      <c r="AB20" s="49" t="n">
        <f aca="false">Ugeplan!$AH240</f>
        <v>0</v>
      </c>
      <c r="AC20" s="49" t="n">
        <f aca="false">Ugeplan!$AH249</f>
        <v>0</v>
      </c>
      <c r="AD20" s="49" t="n">
        <f aca="false">Ugeplan!$AH258</f>
        <v>0</v>
      </c>
      <c r="AE20" s="49" t="n">
        <f aca="false">Ugeplan!$AH267</f>
        <v>0</v>
      </c>
      <c r="AF20" s="49" t="n">
        <f aca="false">Ugeplan!$AH276</f>
        <v>0</v>
      </c>
      <c r="AG20" s="49" t="n">
        <f aca="false">Ugeplan!$AH285</f>
        <v>0</v>
      </c>
      <c r="AH20" s="49" t="n">
        <f aca="false">Ugeplan!$AH294</f>
        <v>0</v>
      </c>
      <c r="AI20" s="49" t="n">
        <f aca="false">Ugeplan!$AH303</f>
        <v>0</v>
      </c>
      <c r="AJ20" s="49" t="n">
        <f aca="false">Ugeplan!$AH312</f>
        <v>0</v>
      </c>
      <c r="AK20" s="49" t="n">
        <f aca="false">Ugeplan!$AH321</f>
        <v>0</v>
      </c>
      <c r="AL20" s="49" t="n">
        <f aca="false">Ugeplan!$AH330</f>
        <v>0</v>
      </c>
      <c r="AM20" s="49" t="n">
        <f aca="false">Ugeplan!$AH339</f>
        <v>0</v>
      </c>
      <c r="AN20" s="49" t="n">
        <f aca="false">Ugeplan!$AH348</f>
        <v>0</v>
      </c>
      <c r="AO20" s="49" t="n">
        <f aca="false">Ugeplan!$AH357</f>
        <v>0</v>
      </c>
      <c r="AP20" s="49" t="n">
        <f aca="false">Ugeplan!$AH366</f>
        <v>0</v>
      </c>
      <c r="AQ20" s="49" t="n">
        <f aca="false">Ugeplan!$AH375</f>
        <v>0</v>
      </c>
      <c r="AR20" s="49" t="n">
        <f aca="false">Ugeplan!$AH384</f>
        <v>0</v>
      </c>
      <c r="AS20" s="49" t="n">
        <f aca="false">Ugeplan!$AH393</f>
        <v>0</v>
      </c>
      <c r="AT20" s="49" t="n">
        <f aca="false">Ugeplan!$AH402</f>
        <v>0</v>
      </c>
      <c r="AU20" s="49" t="n">
        <f aca="false">Ugeplan!$AH411</f>
        <v>0</v>
      </c>
      <c r="AV20" s="49" t="n">
        <f aca="false">Ugeplan!$AH420</f>
        <v>0</v>
      </c>
      <c r="AW20" s="49" t="n">
        <f aca="false">Ugeplan!$AH429</f>
        <v>0</v>
      </c>
      <c r="AX20" s="49" t="n">
        <f aca="false">Ugeplan!$AH438</f>
        <v>0</v>
      </c>
      <c r="AY20" s="49" t="n">
        <f aca="false">Ugeplan!$AH447</f>
        <v>0</v>
      </c>
      <c r="AZ20" s="49" t="n">
        <f aca="false">Ugeplan!$AH456</f>
        <v>0</v>
      </c>
      <c r="BA20" s="49" t="n">
        <f aca="false">Ugeplan!$AH465</f>
        <v>0</v>
      </c>
      <c r="BB20" s="49" t="n">
        <f aca="false">Ugeplan!$AH474</f>
        <v>0</v>
      </c>
      <c r="BC20" s="49" t="n">
        <f aca="false">Ugeplan!$AH483</f>
        <v>0</v>
      </c>
      <c r="BD20" s="49" t="n">
        <f aca="false">Ugeplan!$AH492</f>
        <v>0</v>
      </c>
    </row>
    <row collapsed="false" customFormat="true" customHeight="true" hidden="false" ht="12.75" outlineLevel="0" r="21" s="43">
      <c r="C21" s="49" t="s">
        <v>25</v>
      </c>
      <c r="D21" s="51"/>
      <c r="E21" s="49" t="str">
        <f aca="false">IF(E19&gt;1,(AVERAGE(E20)),"")</f>
        <v/>
      </c>
      <c r="F21" s="49" t="str">
        <f aca="false">IF(F19&gt;1,(AVERAGE(E20:F20)),"")</f>
        <v/>
      </c>
      <c r="G21" s="49" t="str">
        <f aca="false">IF(G19&gt;1,(AVERAGE(E20:G20)),"")</f>
        <v/>
      </c>
      <c r="H21" s="49" t="str">
        <f aca="false">IF(H19&gt;1,(AVERAGE(E20:H20)),"")</f>
        <v/>
      </c>
      <c r="I21" s="49" t="str">
        <f aca="false">IF(I19&gt;1,(AVERAGE(E20:I20)),"")</f>
        <v/>
      </c>
      <c r="J21" s="49" t="str">
        <f aca="false">IF(J19&gt;1,(AVERAGE(F20:J20)),"")</f>
        <v/>
      </c>
      <c r="K21" s="49" t="str">
        <f aca="false">IF(K19&gt;1,(AVERAGE(G20:K20)),"")</f>
        <v/>
      </c>
      <c r="L21" s="49" t="str">
        <f aca="false">IF(L19&gt;1,(AVERAGE(H20:L20)),"")</f>
        <v/>
      </c>
      <c r="M21" s="49" t="str">
        <f aca="false">IF(M19&gt;1,(AVERAGE(I20:M20)),"")</f>
        <v/>
      </c>
      <c r="N21" s="49" t="str">
        <f aca="false">IF(N19&gt;1,(AVERAGE(J20:N20)),"")</f>
        <v/>
      </c>
      <c r="O21" s="49" t="str">
        <f aca="false">IF(O19&gt;1,(AVERAGE(K20:O20)),"")</f>
        <v/>
      </c>
      <c r="P21" s="49" t="str">
        <f aca="false">IF(P19&gt;1,(AVERAGE(L20:P20)),"")</f>
        <v/>
      </c>
      <c r="Q21" s="49" t="n">
        <f aca="false">IF(Q19&gt;1,(AVERAGE(M20:Q20)),"")</f>
        <v>47.728</v>
      </c>
      <c r="R21" s="49" t="n">
        <f aca="false">IF(R19&gt;1,(AVERAGE(N20:R20)),"")</f>
        <v>103.108</v>
      </c>
      <c r="S21" s="49" t="n">
        <f aca="false">IF(S19&gt;1,(AVERAGE(O20:S20)),"")</f>
        <v>160.714</v>
      </c>
      <c r="T21" s="49" t="n">
        <f aca="false">IF(T19&gt;1,(AVERAGE(P20:T20)),"")</f>
        <v>224.622</v>
      </c>
      <c r="U21" s="49" t="n">
        <f aca="false">IF(U19&gt;1,(AVERAGE(Q20:U20)),"")</f>
        <v>265.88</v>
      </c>
      <c r="V21" s="49" t="n">
        <f aca="false">IF(V19&gt;1,(AVERAGE(R20:V20)),"")</f>
        <v>287.726</v>
      </c>
      <c r="W21" s="49" t="n">
        <f aca="false">IF(W19&gt;1,(AVERAGE(S20:W20)),"")</f>
        <v>284.726</v>
      </c>
      <c r="X21" s="49" t="n">
        <f aca="false">IF(X19&gt;1,(AVERAGE(T20:X20)),"")</f>
        <v>300.1422</v>
      </c>
      <c r="Y21" s="49" t="n">
        <f aca="false">IF(Y19&gt;1,(AVERAGE(U20:Y20)),"")</f>
        <v>281.6342</v>
      </c>
      <c r="Z21" s="49" t="n">
        <f aca="false">IF(Z19&gt;1,(AVERAGE(V20:Z20)),"")</f>
        <v>299.2962</v>
      </c>
      <c r="AA21" s="49" t="str">
        <f aca="false">IF(AA19&gt;1,(AVERAGE(W20:AA20)),"")</f>
        <v/>
      </c>
      <c r="AB21" s="49" t="str">
        <f aca="false">IF(AB19&gt;1,(AVERAGE(X20:AB20)),"")</f>
        <v/>
      </c>
      <c r="AC21" s="49" t="str">
        <f aca="false">IF(AC19&gt;1,(AVERAGE(Y20:AC20)),"")</f>
        <v/>
      </c>
      <c r="AD21" s="49" t="str">
        <f aca="false">IF(AD19&gt;1,(AVERAGE(Z20:AD20)),"")</f>
        <v/>
      </c>
      <c r="AE21" s="49" t="str">
        <f aca="false">IF(AE19&gt;1,(AVERAGE(AA20:AE20)),"")</f>
        <v/>
      </c>
      <c r="AF21" s="49" t="str">
        <f aca="false">IF(AF19&gt;1,(AVERAGE(AB20:AF20)),"")</f>
        <v/>
      </c>
      <c r="AG21" s="49" t="str">
        <f aca="false">IF(AG19&gt;1,(AVERAGE(AC20:AG20)),"")</f>
        <v/>
      </c>
      <c r="AH21" s="49" t="str">
        <f aca="false">IF(AH19&gt;1,(AVERAGE(AD20:AH20)),"")</f>
        <v/>
      </c>
      <c r="AI21" s="49" t="str">
        <f aca="false">IF(AI19&gt;1,(AVERAGE(AE20:AI20)),"")</f>
        <v/>
      </c>
      <c r="AJ21" s="49" t="str">
        <f aca="false">IF(AJ19&gt;1,(AVERAGE(AF20:AJ20)),"")</f>
        <v/>
      </c>
      <c r="AK21" s="49" t="str">
        <f aca="false">IF(AK19&gt;1,(AVERAGE(AG20:AK20)),"")</f>
        <v/>
      </c>
      <c r="AL21" s="49" t="str">
        <f aca="false">IF(AL19&gt;1,(AVERAGE(AH20:AL20)),"")</f>
        <v/>
      </c>
      <c r="AM21" s="49" t="str">
        <f aca="false">IF(AM19&gt;1,(AVERAGE(AI20:AM20)),"")</f>
        <v/>
      </c>
      <c r="AN21" s="49" t="str">
        <f aca="false">IF(AN19&gt;1,(AVERAGE(AJ20:AN20)),"")</f>
        <v/>
      </c>
      <c r="AO21" s="49" t="str">
        <f aca="false">IF(AO19&gt;1,(AVERAGE(AK20:AO20)),"")</f>
        <v/>
      </c>
      <c r="AP21" s="49" t="str">
        <f aca="false">IF(AP19&gt;1,(AVERAGE(AL20:AP20)),"")</f>
        <v/>
      </c>
      <c r="AQ21" s="49" t="str">
        <f aca="false">IF(AQ19&gt;1,(AVERAGE(AM20:AQ20)),"")</f>
        <v/>
      </c>
      <c r="AR21" s="49" t="str">
        <f aca="false">IF(AR19&gt;1,(AVERAGE(AN20:AR20)),"")</f>
        <v/>
      </c>
      <c r="AS21" s="49" t="str">
        <f aca="false">IF(AS19&gt;1,(AVERAGE(AO20:AS20)),"")</f>
        <v/>
      </c>
      <c r="AT21" s="49" t="str">
        <f aca="false">IF(AT19&gt;1,(AVERAGE(AP20:AT20)),"")</f>
        <v/>
      </c>
      <c r="AU21" s="49" t="str">
        <f aca="false">IF(AU19&gt;1,(AVERAGE(AQ20:AU20)),"")</f>
        <v/>
      </c>
      <c r="AV21" s="49" t="str">
        <f aca="false">IF(AV19&gt;1,(AVERAGE(AR20:AV20)),"")</f>
        <v/>
      </c>
      <c r="AW21" s="49" t="str">
        <f aca="false">IF(AW19&gt;1,(AVERAGE(AS20:AW20)),"")</f>
        <v/>
      </c>
      <c r="AX21" s="49" t="str">
        <f aca="false">IF(AX19&gt;1,(AVERAGE(AT20:AX20)),"")</f>
        <v/>
      </c>
      <c r="AY21" s="49" t="str">
        <f aca="false">IF(AY19&gt;1,(AVERAGE(AU20:AY20)),"")</f>
        <v/>
      </c>
      <c r="AZ21" s="49" t="str">
        <f aca="false">IF(AZ19&gt;1,(AVERAGE(AV20:AZ20)),"")</f>
        <v/>
      </c>
      <c r="BA21" s="49" t="str">
        <f aca="false">IF(BA19&gt;1,(AVERAGE(AW20:BA20)),"")</f>
        <v/>
      </c>
      <c r="BB21" s="49" t="str">
        <f aca="false">IF(BB19&gt;1,(AVERAGE(AX20:BB20)),"")</f>
        <v/>
      </c>
      <c r="BC21" s="49" t="str">
        <f aca="false">IF(BC19&gt;1,(AVERAGE(AY20:BC20)),"")</f>
        <v/>
      </c>
      <c r="BD21" s="49" t="str">
        <f aca="false">IF(BD19&gt;1,(AVERAGE(AZ20:BD20)),"")</f>
        <v/>
      </c>
    </row>
    <row collapsed="false" customFormat="true" customHeight="true" hidden="false" ht="12.75" outlineLevel="0" r="22" s="43">
      <c r="C22" s="49" t="s">
        <v>26</v>
      </c>
      <c r="D22" s="51"/>
      <c r="E22" s="49" t="n">
        <f aca="false">E20</f>
        <v>0</v>
      </c>
      <c r="F22" s="49" t="n">
        <f aca="false">AVERAGE(E20:F20)</f>
        <v>0</v>
      </c>
      <c r="G22" s="49" t="n">
        <f aca="false">AVERAGE(F20:G20)</f>
        <v>0</v>
      </c>
      <c r="H22" s="49" t="n">
        <f aca="false">AVERAGE(G20:H20)</f>
        <v>0</v>
      </c>
      <c r="I22" s="49" t="n">
        <f aca="false">AVERAGE(H20:I20)</f>
        <v>0</v>
      </c>
      <c r="J22" s="49" t="n">
        <f aca="false">AVERAGE(I20:J20)</f>
        <v>0</v>
      </c>
      <c r="K22" s="49" t="n">
        <f aca="false">AVERAGE(J20:K20)</f>
        <v>0</v>
      </c>
      <c r="L22" s="49" t="n">
        <f aca="false">AVERAGE(K20:L20)</f>
        <v>0</v>
      </c>
      <c r="M22" s="49" t="n">
        <f aca="false">AVERAGE(L20:M20)</f>
        <v>0</v>
      </c>
      <c r="N22" s="49" t="n">
        <f aca="false">AVERAGE(M20:N20)</f>
        <v>0</v>
      </c>
      <c r="O22" s="49" t="n">
        <f aca="false">AVERAGE(N20:O20)</f>
        <v>0</v>
      </c>
      <c r="P22" s="49" t="n">
        <f aca="false">AVERAGE(O20:P20)</f>
        <v>0</v>
      </c>
      <c r="Q22" s="49" t="n">
        <f aca="false">AVERAGE(P20:Q20)</f>
        <v>119.32</v>
      </c>
      <c r="R22" s="49" t="n">
        <f aca="false">AVERAGE(Q20:R20)</f>
        <v>257.77</v>
      </c>
      <c r="S22" s="49" t="n">
        <f aca="false">AVERAGE(R20:S20)</f>
        <v>282.465</v>
      </c>
      <c r="T22" s="49" t="n">
        <f aca="false">AVERAGE(S20:T20)</f>
        <v>303.785</v>
      </c>
      <c r="U22" s="49" t="n">
        <f aca="false">AVERAGE(T20:U20)</f>
        <v>262.915</v>
      </c>
      <c r="V22" s="49" t="n">
        <f aca="false">AVERAGE(U20:V20)</f>
        <v>277.08</v>
      </c>
      <c r="W22" s="49" t="n">
        <f aca="false">AVERAGE(V20:W20)</f>
        <v>304.885</v>
      </c>
      <c r="X22" s="49" t="n">
        <f aca="false">AVERAGE(W20:X20)</f>
        <v>313.5055</v>
      </c>
      <c r="Y22" s="49" t="n">
        <f aca="false">AVERAGE(X20:Y20)</f>
        <v>296.0555</v>
      </c>
      <c r="Z22" s="49" t="n">
        <f aca="false">AVERAGE(Y20:Z20)</f>
        <v>260.8</v>
      </c>
      <c r="AA22" s="49" t="n">
        <f aca="false">AVERAGE(Z20:AA20)</f>
        <v>159.3</v>
      </c>
      <c r="AB22" s="49" t="n">
        <f aca="false">AVERAGE(AA20:AB20)</f>
        <v>12</v>
      </c>
      <c r="AC22" s="49" t="n">
        <f aca="false">AVERAGE(AB20:AC20)</f>
        <v>0</v>
      </c>
      <c r="AD22" s="49" t="n">
        <f aca="false">AVERAGE(AC20:AD20)</f>
        <v>0</v>
      </c>
      <c r="AE22" s="49" t="n">
        <f aca="false">AVERAGE(AD20:AE20)</f>
        <v>0</v>
      </c>
      <c r="AF22" s="49" t="n">
        <f aca="false">AVERAGE(AE20:AF20)</f>
        <v>0</v>
      </c>
      <c r="AG22" s="49" t="n">
        <f aca="false">AVERAGE(AF20:AG20)</f>
        <v>0</v>
      </c>
      <c r="AH22" s="49" t="n">
        <f aca="false">AVERAGE(AG20:AH20)</f>
        <v>0</v>
      </c>
      <c r="AI22" s="49" t="n">
        <f aca="false">AVERAGE(AH20:AI20)</f>
        <v>0</v>
      </c>
      <c r="AJ22" s="49" t="n">
        <f aca="false">AVERAGE(AI20:AJ20)</f>
        <v>0</v>
      </c>
      <c r="AK22" s="49" t="n">
        <f aca="false">AVERAGE(AJ20:AK20)</f>
        <v>0</v>
      </c>
      <c r="AL22" s="49" t="n">
        <f aca="false">AVERAGE(AK20:AL20)</f>
        <v>0</v>
      </c>
      <c r="AM22" s="49" t="n">
        <f aca="false">AVERAGE(AL20:AM20)</f>
        <v>0</v>
      </c>
      <c r="AN22" s="49" t="n">
        <f aca="false">AVERAGE(AM20:AN20)</f>
        <v>0</v>
      </c>
      <c r="AO22" s="49" t="n">
        <f aca="false">AVERAGE(AN20:AO20)</f>
        <v>0</v>
      </c>
      <c r="AP22" s="49" t="n">
        <f aca="false">AVERAGE(AO20:AP20)</f>
        <v>0</v>
      </c>
      <c r="AQ22" s="49" t="n">
        <f aca="false">AVERAGE(AP20:AQ20)</f>
        <v>0</v>
      </c>
      <c r="AR22" s="49" t="n">
        <f aca="false">AVERAGE(AQ20:AR20)</f>
        <v>0</v>
      </c>
      <c r="AS22" s="49" t="n">
        <f aca="false">AVERAGE(AR20:AS20)</f>
        <v>0</v>
      </c>
      <c r="AT22" s="49" t="n">
        <f aca="false">AVERAGE(AS20:AT20)</f>
        <v>0</v>
      </c>
      <c r="AU22" s="49" t="n">
        <f aca="false">AVERAGE(AT20:AU20)</f>
        <v>0</v>
      </c>
      <c r="AV22" s="49" t="n">
        <f aca="false">AVERAGE(AU20:AV20)</f>
        <v>0</v>
      </c>
      <c r="AW22" s="49" t="n">
        <f aca="false">AVERAGE(AV20:AW20)</f>
        <v>0</v>
      </c>
      <c r="AX22" s="49" t="n">
        <f aca="false">AVERAGE(AW20:AX20)</f>
        <v>0</v>
      </c>
      <c r="AY22" s="49" t="n">
        <f aca="false">AVERAGE(AX20:AY20)</f>
        <v>0</v>
      </c>
      <c r="AZ22" s="49" t="n">
        <f aca="false">AVERAGE(AY20:AZ20)</f>
        <v>0</v>
      </c>
      <c r="BA22" s="49" t="n">
        <f aca="false">AVERAGE(AZ20:BA20)</f>
        <v>0</v>
      </c>
      <c r="BB22" s="49" t="n">
        <f aca="false">AVERAGE(BA20:BB20)</f>
        <v>0</v>
      </c>
      <c r="BC22" s="49" t="n">
        <f aca="false">AVERAGE(BB20:BC20)</f>
        <v>0</v>
      </c>
      <c r="BD22" s="49" t="n">
        <f aca="false">AVERAGE(BC20:BD20)</f>
        <v>0</v>
      </c>
    </row>
    <row collapsed="false" customFormat="false" customHeight="true" hidden="false" ht="12" outlineLevel="0" r="23">
      <c r="B23" s="21"/>
      <c r="C23" s="36" t="s">
        <v>27</v>
      </c>
      <c r="D23" s="52"/>
      <c r="E23" s="53" t="n">
        <f aca="false">Årsoplæg!B23</f>
        <v>0</v>
      </c>
      <c r="F23" s="53" t="n">
        <f aca="false">Årsoplæg!C23</f>
        <v>0</v>
      </c>
      <c r="G23" s="53" t="n">
        <f aca="false">Årsoplæg!D23</f>
        <v>0</v>
      </c>
      <c r="H23" s="53" t="n">
        <f aca="false">Årsoplæg!E23</f>
        <v>0</v>
      </c>
      <c r="I23" s="53" t="n">
        <f aca="false">Årsoplæg!F23</f>
        <v>0</v>
      </c>
      <c r="J23" s="53" t="n">
        <f aca="false">Årsoplæg!G23</f>
        <v>0</v>
      </c>
      <c r="K23" s="53" t="n">
        <f aca="false">Årsoplæg!H23</f>
        <v>0</v>
      </c>
      <c r="L23" s="53" t="n">
        <f aca="false">Årsoplæg!I23</f>
        <v>0</v>
      </c>
      <c r="M23" s="53" t="n">
        <f aca="false">Årsoplæg!J23</f>
        <v>0</v>
      </c>
      <c r="N23" s="53" t="n">
        <f aca="false">Årsoplæg!K23</f>
        <v>0</v>
      </c>
      <c r="O23" s="53" t="n">
        <f aca="false">Årsoplæg!L23</f>
        <v>0</v>
      </c>
      <c r="P23" s="53" t="n">
        <f aca="false">Årsoplæg!M23</f>
        <v>0</v>
      </c>
      <c r="Q23" s="53" t="n">
        <f aca="false">Årsoplæg!N23</f>
        <v>0</v>
      </c>
      <c r="R23" s="53" t="n">
        <f aca="false">Årsoplæg!O23</f>
        <v>0</v>
      </c>
      <c r="S23" s="53" t="n">
        <f aca="false">Årsoplæg!P23</f>
        <v>0</v>
      </c>
      <c r="T23" s="53" t="n">
        <f aca="false">Årsoplæg!Q23</f>
        <v>0</v>
      </c>
      <c r="U23" s="53" t="n">
        <f aca="false">Årsoplæg!R23</f>
        <v>0</v>
      </c>
      <c r="V23" s="53" t="n">
        <f aca="false">Årsoplæg!S23</f>
        <v>0</v>
      </c>
      <c r="W23" s="53" t="n">
        <f aca="false">Årsoplæg!T23</f>
        <v>0</v>
      </c>
      <c r="X23" s="53" t="n">
        <f aca="false">Årsoplæg!U23</f>
        <v>0</v>
      </c>
      <c r="Y23" s="53" t="n">
        <f aca="false">Årsoplæg!V23</f>
        <v>0</v>
      </c>
      <c r="Z23" s="53" t="n">
        <f aca="false">Årsoplæg!W23</f>
        <v>0</v>
      </c>
      <c r="AA23" s="53" t="n">
        <f aca="false">Årsoplæg!X23</f>
        <v>0</v>
      </c>
      <c r="AB23" s="53" t="n">
        <f aca="false">Årsoplæg!Y23</f>
        <v>0</v>
      </c>
      <c r="AC23" s="53" t="n">
        <f aca="false">Årsoplæg!Z23</f>
        <v>0</v>
      </c>
      <c r="AD23" s="53" t="n">
        <f aca="false">Årsoplæg!AA23</f>
        <v>0</v>
      </c>
      <c r="AE23" s="53" t="n">
        <f aca="false">Årsoplæg!AB23</f>
        <v>0</v>
      </c>
      <c r="AF23" s="53" t="n">
        <f aca="false">Årsoplæg!AC23</f>
        <v>0</v>
      </c>
      <c r="AG23" s="53" t="n">
        <f aca="false">Årsoplæg!AD23</f>
        <v>0</v>
      </c>
      <c r="AH23" s="53" t="n">
        <f aca="false">Årsoplæg!AE23</f>
        <v>0</v>
      </c>
      <c r="AI23" s="53" t="n">
        <f aca="false">Årsoplæg!AF23</f>
        <v>0</v>
      </c>
      <c r="AJ23" s="53" t="n">
        <f aca="false">Årsoplæg!AG23</f>
        <v>0</v>
      </c>
      <c r="AK23" s="53" t="n">
        <f aca="false">Årsoplæg!AH23</f>
        <v>0</v>
      </c>
      <c r="AL23" s="53" t="n">
        <f aca="false">Årsoplæg!AI23</f>
        <v>0</v>
      </c>
      <c r="AM23" s="53" t="n">
        <f aca="false">Årsoplæg!AJ23</f>
        <v>0</v>
      </c>
      <c r="AN23" s="53" t="n">
        <f aca="false">Årsoplæg!AK23</f>
        <v>0</v>
      </c>
      <c r="AO23" s="53" t="n">
        <f aca="false">Årsoplæg!AL23</f>
        <v>0</v>
      </c>
      <c r="AP23" s="53" t="n">
        <f aca="false">Årsoplæg!AM23</f>
        <v>0</v>
      </c>
      <c r="AQ23" s="53" t="n">
        <f aca="false">Årsoplæg!AN23</f>
        <v>0</v>
      </c>
      <c r="AR23" s="53" t="n">
        <f aca="false">Årsoplæg!AO23</f>
        <v>0</v>
      </c>
      <c r="AS23" s="53" t="n">
        <f aca="false">Årsoplæg!AP23</f>
        <v>0</v>
      </c>
      <c r="AT23" s="53" t="n">
        <f aca="false">Årsoplæg!AQ23</f>
        <v>0</v>
      </c>
      <c r="AU23" s="53" t="n">
        <f aca="false">Årsoplæg!AR23</f>
        <v>0</v>
      </c>
      <c r="AV23" s="53" t="n">
        <f aca="false">Årsoplæg!AS23</f>
        <v>0</v>
      </c>
      <c r="AW23" s="53" t="n">
        <f aca="false">Årsoplæg!AT23</f>
        <v>0</v>
      </c>
      <c r="AX23" s="53" t="n">
        <f aca="false">Årsoplæg!AU23</f>
        <v>0</v>
      </c>
      <c r="AY23" s="53" t="n">
        <f aca="false">Årsoplæg!AV23</f>
        <v>0</v>
      </c>
      <c r="AZ23" s="53" t="n">
        <f aca="false">Årsoplæg!AW23</f>
        <v>0</v>
      </c>
      <c r="BA23" s="53" t="n">
        <f aca="false">Årsoplæg!AX23</f>
        <v>0</v>
      </c>
      <c r="BB23" s="53" t="n">
        <f aca="false">Årsoplæg!AY23</f>
        <v>0</v>
      </c>
      <c r="BC23" s="53"/>
      <c r="BD23" s="53" t="n">
        <f aca="false">Årsoplæg!BA23</f>
        <v>0</v>
      </c>
      <c r="BF23" s="54"/>
      <c r="BG23" s="54"/>
    </row>
    <row collapsed="false" customFormat="false" customHeight="true" hidden="false" ht="12" outlineLevel="0" r="24">
      <c r="B24" s="21"/>
      <c r="C24" s="36" t="s">
        <v>28</v>
      </c>
      <c r="D24" s="47"/>
      <c r="E24" s="53" t="n">
        <f aca="false">Årsoplæg!B24</f>
        <v>0</v>
      </c>
      <c r="F24" s="53" t="n">
        <f aca="false">Årsoplæg!C24</f>
        <v>0</v>
      </c>
      <c r="G24" s="53" t="n">
        <f aca="false">Årsoplæg!D24</f>
        <v>0</v>
      </c>
      <c r="H24" s="53" t="n">
        <f aca="false">Årsoplæg!E24</f>
        <v>0</v>
      </c>
      <c r="I24" s="53" t="n">
        <f aca="false">Årsoplæg!F24</f>
        <v>0</v>
      </c>
      <c r="J24" s="53" t="n">
        <f aca="false">Årsoplæg!G24</f>
        <v>0</v>
      </c>
      <c r="K24" s="53" t="n">
        <f aca="false">Årsoplæg!H24</f>
        <v>0</v>
      </c>
      <c r="L24" s="53" t="n">
        <f aca="false">Årsoplæg!I24</f>
        <v>0</v>
      </c>
      <c r="M24" s="53" t="n">
        <f aca="false">Årsoplæg!J24</f>
        <v>0</v>
      </c>
      <c r="N24" s="53" t="n">
        <f aca="false">Årsoplæg!K24</f>
        <v>0</v>
      </c>
      <c r="O24" s="53" t="n">
        <f aca="false">Årsoplæg!L24</f>
        <v>0</v>
      </c>
      <c r="P24" s="53" t="n">
        <f aca="false">Årsoplæg!M24</f>
        <v>0</v>
      </c>
      <c r="Q24" s="53" t="n">
        <f aca="false">Årsoplæg!N24</f>
        <v>0</v>
      </c>
      <c r="R24" s="53" t="n">
        <f aca="false">Årsoplæg!O24</f>
        <v>0</v>
      </c>
      <c r="S24" s="53" t="n">
        <f aca="false">Årsoplæg!P24</f>
        <v>0</v>
      </c>
      <c r="T24" s="53" t="n">
        <f aca="false">Årsoplæg!Q24</f>
        <v>0</v>
      </c>
      <c r="U24" s="53" t="n">
        <f aca="false">Årsoplæg!R24</f>
        <v>0</v>
      </c>
      <c r="V24" s="53" t="n">
        <f aca="false">Årsoplæg!S24</f>
        <v>0</v>
      </c>
      <c r="W24" s="53" t="n">
        <f aca="false">Årsoplæg!T24</f>
        <v>0</v>
      </c>
      <c r="X24" s="53" t="n">
        <f aca="false">Årsoplæg!U24</f>
        <v>0</v>
      </c>
      <c r="Y24" s="53" t="n">
        <f aca="false">Årsoplæg!V24</f>
        <v>0</v>
      </c>
      <c r="Z24" s="53" t="n">
        <f aca="false">Årsoplæg!W24</f>
        <v>0</v>
      </c>
      <c r="AA24" s="53" t="n">
        <f aca="false">Årsoplæg!X24</f>
        <v>0</v>
      </c>
      <c r="AB24" s="53" t="n">
        <f aca="false">Årsoplæg!Y24</f>
        <v>0</v>
      </c>
      <c r="AC24" s="53" t="n">
        <f aca="false">Årsoplæg!Z24</f>
        <v>0</v>
      </c>
      <c r="AD24" s="53" t="n">
        <f aca="false">Årsoplæg!AA24</f>
        <v>0</v>
      </c>
      <c r="AE24" s="53" t="n">
        <f aca="false">Årsoplæg!AB24</f>
        <v>0</v>
      </c>
      <c r="AF24" s="53" t="n">
        <f aca="false">Årsoplæg!AC24</f>
        <v>0</v>
      </c>
      <c r="AG24" s="53" t="n">
        <f aca="false">Årsoplæg!AD24</f>
        <v>0</v>
      </c>
      <c r="AH24" s="53" t="n">
        <f aca="false">Årsoplæg!AE24</f>
        <v>0</v>
      </c>
      <c r="AI24" s="53" t="n">
        <f aca="false">Årsoplæg!AF24</f>
        <v>0</v>
      </c>
      <c r="AJ24" s="53" t="n">
        <f aca="false">Årsoplæg!AG24</f>
        <v>0</v>
      </c>
      <c r="AK24" s="53" t="n">
        <f aca="false">Årsoplæg!AH24</f>
        <v>0</v>
      </c>
      <c r="AL24" s="53" t="n">
        <f aca="false">Årsoplæg!AI24</f>
        <v>0</v>
      </c>
      <c r="AM24" s="53" t="n">
        <f aca="false">Årsoplæg!AJ24</f>
        <v>0</v>
      </c>
      <c r="AN24" s="53" t="n">
        <f aca="false">Årsoplæg!AK24</f>
        <v>0</v>
      </c>
      <c r="AO24" s="53" t="n">
        <f aca="false">Årsoplæg!AL24</f>
        <v>0</v>
      </c>
      <c r="AP24" s="53" t="n">
        <f aca="false">Årsoplæg!AM24</f>
        <v>0</v>
      </c>
      <c r="AQ24" s="53" t="n">
        <f aca="false">Årsoplæg!AN24</f>
        <v>0</v>
      </c>
      <c r="AR24" s="53" t="n">
        <f aca="false">Årsoplæg!AO24</f>
        <v>0</v>
      </c>
      <c r="AS24" s="53" t="n">
        <f aca="false">Årsoplæg!AP24</f>
        <v>0</v>
      </c>
      <c r="AT24" s="53" t="n">
        <f aca="false">Årsoplæg!AQ24</f>
        <v>0</v>
      </c>
      <c r="AU24" s="53" t="n">
        <f aca="false">Årsoplæg!AR24</f>
        <v>0</v>
      </c>
      <c r="AV24" s="53" t="n">
        <f aca="false">Årsoplæg!AS24</f>
        <v>0</v>
      </c>
      <c r="AW24" s="53" t="n">
        <f aca="false">Årsoplæg!AT24</f>
        <v>0</v>
      </c>
      <c r="AX24" s="53" t="n">
        <f aca="false">Årsoplæg!AU24</f>
        <v>0</v>
      </c>
      <c r="AY24" s="53" t="n">
        <f aca="false">Årsoplæg!AV24</f>
        <v>0</v>
      </c>
      <c r="AZ24" s="53" t="n">
        <f aca="false">Årsoplæg!AW24</f>
        <v>0</v>
      </c>
      <c r="BA24" s="53" t="n">
        <f aca="false">Årsoplæg!AX24</f>
        <v>0</v>
      </c>
      <c r="BB24" s="53" t="n">
        <f aca="false">Årsoplæg!AY24</f>
        <v>0</v>
      </c>
      <c r="BC24" s="53"/>
      <c r="BD24" s="53" t="n">
        <f aca="false">Årsoplæg!BA24</f>
        <v>0</v>
      </c>
      <c r="BF24" s="54"/>
      <c r="BG24" s="54"/>
    </row>
    <row collapsed="false" customFormat="false" customHeight="true" hidden="false" ht="12" outlineLevel="0" r="25">
      <c r="B25" s="21"/>
      <c r="C25" s="36" t="s">
        <v>29</v>
      </c>
      <c r="D25" s="47"/>
      <c r="E25" s="53" t="n">
        <f aca="false">Årsoplæg!B25</f>
        <v>0</v>
      </c>
      <c r="F25" s="53" t="n">
        <f aca="false">Årsoplæg!C25</f>
        <v>0</v>
      </c>
      <c r="G25" s="53" t="n">
        <f aca="false">Årsoplæg!D25</f>
        <v>0</v>
      </c>
      <c r="H25" s="53" t="n">
        <f aca="false">Årsoplæg!E25</f>
        <v>0</v>
      </c>
      <c r="I25" s="53" t="n">
        <f aca="false">Årsoplæg!F25</f>
        <v>0</v>
      </c>
      <c r="J25" s="53" t="n">
        <f aca="false">Årsoplæg!G25</f>
        <v>0</v>
      </c>
      <c r="K25" s="53" t="n">
        <f aca="false">Årsoplæg!H25</f>
        <v>0</v>
      </c>
      <c r="L25" s="53" t="n">
        <f aca="false">Årsoplæg!I25</f>
        <v>0</v>
      </c>
      <c r="M25" s="53" t="n">
        <f aca="false">Årsoplæg!J25</f>
        <v>0</v>
      </c>
      <c r="N25" s="53" t="n">
        <f aca="false">Årsoplæg!K25</f>
        <v>0</v>
      </c>
      <c r="O25" s="53" t="n">
        <f aca="false">Årsoplæg!L25</f>
        <v>0</v>
      </c>
      <c r="P25" s="53" t="n">
        <f aca="false">Årsoplæg!M25</f>
        <v>0</v>
      </c>
      <c r="Q25" s="53" t="n">
        <f aca="false">Årsoplæg!N25</f>
        <v>0</v>
      </c>
      <c r="R25" s="53" t="n">
        <f aca="false">Årsoplæg!O25</f>
        <v>0</v>
      </c>
      <c r="S25" s="53" t="n">
        <f aca="false">Årsoplæg!P25</f>
        <v>0</v>
      </c>
      <c r="T25" s="53" t="n">
        <f aca="false">Årsoplæg!Q25</f>
        <v>0</v>
      </c>
      <c r="U25" s="53" t="n">
        <f aca="false">Årsoplæg!R25</f>
        <v>0</v>
      </c>
      <c r="V25" s="53" t="n">
        <f aca="false">Årsoplæg!S25</f>
        <v>0</v>
      </c>
      <c r="W25" s="53" t="n">
        <f aca="false">Årsoplæg!T25</f>
        <v>0</v>
      </c>
      <c r="X25" s="53" t="n">
        <f aca="false">Årsoplæg!U25</f>
        <v>0</v>
      </c>
      <c r="Y25" s="53" t="n">
        <f aca="false">Årsoplæg!V25</f>
        <v>0</v>
      </c>
      <c r="Z25" s="53" t="n">
        <f aca="false">Årsoplæg!W25</f>
        <v>0</v>
      </c>
      <c r="AA25" s="53" t="n">
        <f aca="false">Årsoplæg!X25</f>
        <v>0</v>
      </c>
      <c r="AB25" s="53" t="n">
        <f aca="false">Årsoplæg!Y25</f>
        <v>0</v>
      </c>
      <c r="AC25" s="53" t="n">
        <f aca="false">Årsoplæg!Z25</f>
        <v>0</v>
      </c>
      <c r="AD25" s="53" t="n">
        <f aca="false">Årsoplæg!AA25</f>
        <v>0</v>
      </c>
      <c r="AE25" s="53" t="n">
        <f aca="false">Årsoplæg!AB25</f>
        <v>0</v>
      </c>
      <c r="AF25" s="53" t="n">
        <f aca="false">Årsoplæg!AC25</f>
        <v>0</v>
      </c>
      <c r="AG25" s="53" t="n">
        <f aca="false">Årsoplæg!AD25</f>
        <v>0</v>
      </c>
      <c r="AH25" s="53" t="n">
        <f aca="false">Årsoplæg!AE25</f>
        <v>0</v>
      </c>
      <c r="AI25" s="53" t="n">
        <f aca="false">Årsoplæg!AF25</f>
        <v>0</v>
      </c>
      <c r="AJ25" s="53" t="n">
        <f aca="false">Årsoplæg!AG25</f>
        <v>0</v>
      </c>
      <c r="AK25" s="53" t="n">
        <f aca="false">Årsoplæg!AH25</f>
        <v>0</v>
      </c>
      <c r="AL25" s="53" t="n">
        <f aca="false">Årsoplæg!AI25</f>
        <v>0</v>
      </c>
      <c r="AM25" s="53" t="n">
        <f aca="false">Årsoplæg!AJ25</f>
        <v>0</v>
      </c>
      <c r="AN25" s="53" t="n">
        <f aca="false">Årsoplæg!AK25</f>
        <v>0</v>
      </c>
      <c r="AO25" s="53" t="n">
        <f aca="false">Årsoplæg!AL25</f>
        <v>0</v>
      </c>
      <c r="AP25" s="53" t="n">
        <f aca="false">Årsoplæg!AM25</f>
        <v>0</v>
      </c>
      <c r="AQ25" s="53" t="n">
        <f aca="false">Årsoplæg!AN25</f>
        <v>0</v>
      </c>
      <c r="AR25" s="53" t="n">
        <f aca="false">Årsoplæg!AO25</f>
        <v>0</v>
      </c>
      <c r="AS25" s="53" t="n">
        <f aca="false">Årsoplæg!AP25</f>
        <v>0</v>
      </c>
      <c r="AT25" s="53" t="n">
        <f aca="false">Årsoplæg!AQ25</f>
        <v>0</v>
      </c>
      <c r="AU25" s="53" t="n">
        <f aca="false">Årsoplæg!AR25</f>
        <v>0</v>
      </c>
      <c r="AV25" s="53" t="n">
        <f aca="false">Årsoplæg!AS25</f>
        <v>0</v>
      </c>
      <c r="AW25" s="53" t="n">
        <f aca="false">Årsoplæg!AT25</f>
        <v>0</v>
      </c>
      <c r="AX25" s="53" t="n">
        <f aca="false">Årsoplæg!AU25</f>
        <v>0</v>
      </c>
      <c r="AY25" s="53" t="n">
        <f aca="false">Årsoplæg!AV25</f>
        <v>0</v>
      </c>
      <c r="AZ25" s="53" t="n">
        <f aca="false">Årsoplæg!AW25</f>
        <v>0</v>
      </c>
      <c r="BA25" s="53" t="n">
        <f aca="false">Årsoplæg!AX25</f>
        <v>0</v>
      </c>
      <c r="BB25" s="53" t="n">
        <f aca="false">Årsoplæg!AY25</f>
        <v>0</v>
      </c>
      <c r="BC25" s="53"/>
      <c r="BD25" s="53" t="n">
        <f aca="false">Årsoplæg!BA25</f>
        <v>0</v>
      </c>
      <c r="BF25" s="54"/>
      <c r="BG25" s="54"/>
    </row>
    <row collapsed="false" customFormat="false" customHeight="true" hidden="false" ht="12" outlineLevel="0" r="26">
      <c r="B26" s="21"/>
      <c r="C26" s="36" t="s">
        <v>30</v>
      </c>
      <c r="D26" s="55"/>
      <c r="E26" s="53" t="n">
        <f aca="false">Årsoplæg!B26</f>
        <v>0</v>
      </c>
      <c r="F26" s="53" t="n">
        <f aca="false">Årsoplæg!C26</f>
        <v>0</v>
      </c>
      <c r="G26" s="53" t="n">
        <f aca="false">Årsoplæg!D26</f>
        <v>0</v>
      </c>
      <c r="H26" s="53" t="n">
        <f aca="false">Årsoplæg!E26</f>
        <v>0</v>
      </c>
      <c r="I26" s="53" t="n">
        <f aca="false">Årsoplæg!F26</f>
        <v>0</v>
      </c>
      <c r="J26" s="53" t="n">
        <f aca="false">Årsoplæg!G26</f>
        <v>0</v>
      </c>
      <c r="K26" s="53" t="n">
        <f aca="false">Årsoplæg!H26</f>
        <v>0</v>
      </c>
      <c r="L26" s="53" t="n">
        <f aca="false">Årsoplæg!I26</f>
        <v>0</v>
      </c>
      <c r="M26" s="53" t="n">
        <f aca="false">Årsoplæg!J26</f>
        <v>0</v>
      </c>
      <c r="N26" s="53" t="n">
        <f aca="false">Årsoplæg!K26</f>
        <v>0</v>
      </c>
      <c r="O26" s="53" t="n">
        <f aca="false">Årsoplæg!L26</f>
        <v>0</v>
      </c>
      <c r="P26" s="53" t="n">
        <f aca="false">Årsoplæg!M26</f>
        <v>0</v>
      </c>
      <c r="Q26" s="53" t="n">
        <f aca="false">Årsoplæg!N26</f>
        <v>0</v>
      </c>
      <c r="R26" s="53" t="n">
        <f aca="false">Årsoplæg!O26</f>
        <v>0</v>
      </c>
      <c r="S26" s="53" t="n">
        <f aca="false">Årsoplæg!P26</f>
        <v>0</v>
      </c>
      <c r="T26" s="53" t="n">
        <f aca="false">Årsoplæg!Q26</f>
        <v>0</v>
      </c>
      <c r="U26" s="53" t="n">
        <f aca="false">Årsoplæg!R26</f>
        <v>0</v>
      </c>
      <c r="V26" s="53" t="n">
        <f aca="false">Årsoplæg!S26</f>
        <v>0</v>
      </c>
      <c r="W26" s="53" t="n">
        <f aca="false">Årsoplæg!T26</f>
        <v>0</v>
      </c>
      <c r="X26" s="53" t="n">
        <f aca="false">Årsoplæg!U26</f>
        <v>0</v>
      </c>
      <c r="Y26" s="53" t="n">
        <f aca="false">Årsoplæg!V26</f>
        <v>0</v>
      </c>
      <c r="Z26" s="53" t="n">
        <f aca="false">Årsoplæg!W26</f>
        <v>0</v>
      </c>
      <c r="AA26" s="53" t="n">
        <f aca="false">Årsoplæg!X26</f>
        <v>0</v>
      </c>
      <c r="AB26" s="53" t="n">
        <f aca="false">Årsoplæg!Y26</f>
        <v>0</v>
      </c>
      <c r="AC26" s="53" t="n">
        <f aca="false">Årsoplæg!Z26</f>
        <v>0</v>
      </c>
      <c r="AD26" s="53" t="n">
        <f aca="false">Årsoplæg!AA26</f>
        <v>0</v>
      </c>
      <c r="AE26" s="53" t="n">
        <f aca="false">Årsoplæg!AB26</f>
        <v>0</v>
      </c>
      <c r="AF26" s="53" t="n">
        <f aca="false">Årsoplæg!AC26</f>
        <v>0</v>
      </c>
      <c r="AG26" s="53" t="n">
        <f aca="false">Årsoplæg!AD26</f>
        <v>0</v>
      </c>
      <c r="AH26" s="53" t="n">
        <f aca="false">Årsoplæg!AE26</f>
        <v>0</v>
      </c>
      <c r="AI26" s="53" t="n">
        <f aca="false">Årsoplæg!AF26</f>
        <v>0</v>
      </c>
      <c r="AJ26" s="53" t="n">
        <f aca="false">Årsoplæg!AG26</f>
        <v>0</v>
      </c>
      <c r="AK26" s="53" t="n">
        <f aca="false">Årsoplæg!AH26</f>
        <v>0</v>
      </c>
      <c r="AL26" s="53" t="n">
        <f aca="false">Årsoplæg!AI26</f>
        <v>0</v>
      </c>
      <c r="AM26" s="53" t="n">
        <f aca="false">Årsoplæg!AJ26</f>
        <v>0</v>
      </c>
      <c r="AN26" s="53" t="n">
        <f aca="false">Årsoplæg!AK26</f>
        <v>0</v>
      </c>
      <c r="AO26" s="53" t="n">
        <f aca="false">Årsoplæg!AL26</f>
        <v>0</v>
      </c>
      <c r="AP26" s="53" t="n">
        <f aca="false">Årsoplæg!AM26</f>
        <v>0</v>
      </c>
      <c r="AQ26" s="53" t="n">
        <f aca="false">Årsoplæg!AN26</f>
        <v>0</v>
      </c>
      <c r="AR26" s="53" t="n">
        <f aca="false">Årsoplæg!AO26</f>
        <v>0</v>
      </c>
      <c r="AS26" s="53" t="n">
        <f aca="false">Årsoplæg!AP26</f>
        <v>0</v>
      </c>
      <c r="AT26" s="53" t="n">
        <f aca="false">Årsoplæg!AQ26</f>
        <v>0</v>
      </c>
      <c r="AU26" s="53" t="n">
        <f aca="false">Årsoplæg!AR26</f>
        <v>0</v>
      </c>
      <c r="AV26" s="53" t="n">
        <f aca="false">Årsoplæg!AS26</f>
        <v>0</v>
      </c>
      <c r="AW26" s="53" t="n">
        <f aca="false">Årsoplæg!AT26</f>
        <v>0</v>
      </c>
      <c r="AX26" s="53" t="n">
        <f aca="false">Årsoplæg!AU26</f>
        <v>0</v>
      </c>
      <c r="AY26" s="53" t="n">
        <f aca="false">Årsoplæg!AV26</f>
        <v>0</v>
      </c>
      <c r="AZ26" s="53" t="n">
        <f aca="false">Årsoplæg!AW26</f>
        <v>0</v>
      </c>
      <c r="BA26" s="53" t="n">
        <f aca="false">Årsoplæg!AX26</f>
        <v>0</v>
      </c>
      <c r="BB26" s="53" t="n">
        <f aca="false">Årsoplæg!AY26</f>
        <v>0</v>
      </c>
      <c r="BC26" s="53"/>
      <c r="BD26" s="53" t="n">
        <f aca="false">Årsoplæg!BA26</f>
        <v>0</v>
      </c>
      <c r="BF26" s="54"/>
      <c r="BG26" s="54"/>
    </row>
    <row collapsed="false" customFormat="false" customHeight="true" hidden="false" ht="12" outlineLevel="0" r="27">
      <c r="B27" s="21"/>
      <c r="C27" s="56" t="s">
        <v>31</v>
      </c>
      <c r="D27" s="39" t="s">
        <v>32</v>
      </c>
      <c r="E27" s="57" t="s">
        <v>33</v>
      </c>
      <c r="F27" s="57"/>
      <c r="G27" s="57"/>
      <c r="H27" s="57"/>
      <c r="I27" s="57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</row>
    <row collapsed="false" customFormat="false" customHeight="true" hidden="false" ht="12" outlineLevel="0" r="65536"/>
  </sheetData>
  <mergeCells count="4">
    <mergeCell ref="E2:K2"/>
    <mergeCell ref="R2:U2"/>
    <mergeCell ref="X2:AA2"/>
    <mergeCell ref="E27:I27"/>
  </mergeCells>
  <printOptions headings="false" gridLines="false" gridLinesSet="true" horizontalCentered="false" verticalCentered="false"/>
  <pageMargins left="0.240277777777778" right="0.159722222222222" top="0.0986111111111111" bottom="0.101388888888889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B302"/>
  <sheetViews>
    <sheetView colorId="64" defaultGridColor="true" rightToLeft="false" showFormulas="false" showGridLines="true" showOutlineSymbols="true" showRowColHeaders="true" showZeros="true" tabSelected="false" topLeftCell="A1" view="pageBreakPreview" windowProtection="false" workbookViewId="0" zoomScale="100" zoomScaleNormal="70" zoomScalePageLayoutView="100">
      <selection activeCell="H2" activeCellId="0" pane="topLeft" sqref="H2"/>
    </sheetView>
  </sheetViews>
  <sheetFormatPr defaultRowHeight="12"/>
  <cols>
    <col collapsed="false" hidden="false" max="1" min="1" style="59" width="15.8316326530612"/>
    <col collapsed="false" hidden="false" max="2" min="2" style="59" width="4.3265306122449"/>
    <col collapsed="false" hidden="false" max="3" min="3" style="59" width="4.5"/>
    <col collapsed="false" hidden="false" max="53" min="4" style="59" width="4.3265306122449"/>
    <col collapsed="false" hidden="false" max="1025" min="54" style="59" width="8.8265306122449"/>
  </cols>
  <sheetData>
    <row collapsed="false" customFormat="false" customHeight="true" hidden="false" ht="12" outlineLevel="0" r="1">
      <c r="V1" s="60" t="s">
        <v>34</v>
      </c>
    </row>
    <row collapsed="false" customFormat="false" customHeight="true" hidden="false" ht="16" outlineLevel="0" r="2">
      <c r="F2" s="61"/>
      <c r="G2" s="62" t="s">
        <v>35</v>
      </c>
      <c r="H2" s="63" t="n">
        <v>15</v>
      </c>
      <c r="V2" s="60" t="s">
        <v>36</v>
      </c>
    </row>
    <row collapsed="false" customFormat="false" customHeight="true" hidden="false" ht="12" outlineLevel="0" r="3">
      <c r="V3" s="60" t="s">
        <v>37</v>
      </c>
    </row>
    <row collapsed="false" customFormat="false" customHeight="true" hidden="false" ht="12" outlineLevel="0" r="4">
      <c r="V4" s="60" t="s">
        <v>38</v>
      </c>
    </row>
    <row collapsed="false" customFormat="false" customHeight="true" hidden="false" ht="15" outlineLevel="0" r="6">
      <c r="B6" s="61" t="s">
        <v>39</v>
      </c>
    </row>
    <row collapsed="false" customFormat="false" customHeight="true" hidden="false" ht="12" outlineLevel="0" r="8">
      <c r="A8" s="64" t="s">
        <v>40</v>
      </c>
      <c r="B8" s="64" t="n">
        <v>56</v>
      </c>
      <c r="C8" s="64"/>
      <c r="D8" s="64" t="n">
        <v>56</v>
      </c>
      <c r="E8" s="64"/>
      <c r="F8" s="64" t="n">
        <v>50</v>
      </c>
      <c r="G8" s="64"/>
      <c r="H8" s="64" t="n">
        <v>42</v>
      </c>
      <c r="I8" s="64"/>
      <c r="J8" s="64" t="n">
        <v>36</v>
      </c>
      <c r="K8" s="64" t="n">
        <v>28</v>
      </c>
      <c r="L8" s="64"/>
      <c r="M8" s="64" t="n">
        <v>20</v>
      </c>
      <c r="N8" s="64"/>
      <c r="O8" s="64" t="n">
        <v>12</v>
      </c>
      <c r="P8" s="64"/>
      <c r="Q8" s="64" t="n">
        <v>5</v>
      </c>
      <c r="R8" s="64"/>
      <c r="S8" s="64" t="n">
        <v>0</v>
      </c>
      <c r="T8" s="64"/>
      <c r="U8" s="64" t="n">
        <v>0</v>
      </c>
      <c r="V8" s="64"/>
      <c r="W8" s="64" t="n">
        <v>0</v>
      </c>
      <c r="X8" s="64"/>
      <c r="Y8" s="64" t="n">
        <v>15</v>
      </c>
      <c r="Z8" s="64"/>
      <c r="AA8" s="64" t="n">
        <v>20</v>
      </c>
      <c r="AB8" s="64"/>
      <c r="AC8" s="64" t="n">
        <v>20</v>
      </c>
      <c r="AD8" s="64"/>
      <c r="AE8" s="64" t="n">
        <v>20</v>
      </c>
      <c r="AF8" s="64"/>
      <c r="AG8" s="64" t="n">
        <v>20</v>
      </c>
      <c r="AH8" s="64"/>
      <c r="AI8" s="64" t="n">
        <v>20</v>
      </c>
      <c r="AJ8" s="64"/>
      <c r="AK8" s="64" t="n">
        <v>0</v>
      </c>
      <c r="AL8" s="64"/>
      <c r="AM8" s="64" t="n">
        <v>20</v>
      </c>
      <c r="AN8" s="64"/>
      <c r="AO8" s="64" t="n">
        <v>20</v>
      </c>
      <c r="AP8" s="64"/>
      <c r="AQ8" s="64" t="n">
        <v>20</v>
      </c>
      <c r="AR8" s="64"/>
      <c r="AS8" s="64" t="n">
        <v>20</v>
      </c>
      <c r="AT8" s="64"/>
      <c r="AU8" s="64" t="n">
        <v>25</v>
      </c>
      <c r="AV8" s="64"/>
      <c r="AW8" s="64" t="n">
        <v>70</v>
      </c>
      <c r="AX8" s="64"/>
      <c r="AY8" s="64" t="n">
        <v>70</v>
      </c>
      <c r="AZ8" s="64"/>
      <c r="BA8" s="64"/>
    </row>
    <row collapsed="false" customFormat="false" customHeight="true" hidden="false" ht="12" outlineLevel="0" r="9">
      <c r="A9" s="64" t="s">
        <v>41</v>
      </c>
      <c r="B9" s="64"/>
      <c r="C9" s="64" t="n">
        <v>25</v>
      </c>
      <c r="D9" s="64"/>
      <c r="E9" s="64" t="n">
        <v>25</v>
      </c>
      <c r="F9" s="64"/>
      <c r="G9" s="64" t="n">
        <v>25</v>
      </c>
      <c r="H9" s="64"/>
      <c r="I9" s="64" t="n">
        <v>25</v>
      </c>
      <c r="J9" s="64"/>
      <c r="K9" s="64"/>
      <c r="L9" s="64" t="n">
        <v>25</v>
      </c>
      <c r="M9" s="64"/>
      <c r="N9" s="64" t="n">
        <v>25</v>
      </c>
      <c r="O9" s="64"/>
      <c r="P9" s="64" t="n">
        <v>25</v>
      </c>
      <c r="Q9" s="64"/>
      <c r="R9" s="64" t="n">
        <v>25</v>
      </c>
      <c r="S9" s="64"/>
      <c r="T9" s="64" t="n">
        <v>25</v>
      </c>
      <c r="U9" s="64"/>
      <c r="V9" s="64" t="n">
        <v>25</v>
      </c>
      <c r="W9" s="64"/>
      <c r="X9" s="64" t="n">
        <v>25</v>
      </c>
      <c r="Y9" s="64"/>
      <c r="Z9" s="64" t="n">
        <v>25</v>
      </c>
      <c r="AA9" s="64"/>
      <c r="AB9" s="64" t="n">
        <v>25</v>
      </c>
      <c r="AC9" s="64"/>
      <c r="AD9" s="64" t="n">
        <v>25</v>
      </c>
      <c r="AE9" s="64"/>
      <c r="AF9" s="64" t="n">
        <v>25</v>
      </c>
      <c r="AG9" s="64"/>
      <c r="AH9" s="64" t="n">
        <v>25</v>
      </c>
      <c r="AI9" s="64"/>
      <c r="AJ9" s="64" t="n">
        <v>70</v>
      </c>
      <c r="AK9" s="64"/>
      <c r="AL9" s="64" t="n">
        <v>25</v>
      </c>
      <c r="AM9" s="64"/>
      <c r="AN9" s="64" t="n">
        <v>25</v>
      </c>
      <c r="AO9" s="64"/>
      <c r="AP9" s="64" t="n">
        <v>25</v>
      </c>
      <c r="AQ9" s="64"/>
      <c r="AR9" s="64" t="n">
        <v>25</v>
      </c>
      <c r="AS9" s="64"/>
      <c r="AT9" s="64" t="n">
        <v>25</v>
      </c>
      <c r="AU9" s="64"/>
      <c r="AV9" s="64" t="n">
        <v>25</v>
      </c>
      <c r="AW9" s="64"/>
      <c r="AX9" s="64" t="n">
        <v>25</v>
      </c>
      <c r="AY9" s="64"/>
      <c r="AZ9" s="64"/>
      <c r="BA9" s="64" t="n">
        <v>25</v>
      </c>
    </row>
    <row collapsed="false" customFormat="false" customHeight="true" hidden="false" ht="12.75" outlineLevel="0" r="10"/>
    <row collapsed="false" customFormat="false" customHeight="true" hidden="false" ht="12.75" outlineLevel="0" r="11">
      <c r="H11" s="65"/>
      <c r="I11" s="66" t="s">
        <v>42</v>
      </c>
      <c r="J11" s="67" t="str">
        <f aca="false">årsplan!E2</f>
        <v>Mads Dellgren</v>
      </c>
      <c r="K11" s="67"/>
      <c r="L11" s="67"/>
      <c r="M11" s="68"/>
      <c r="N11" s="66" t="s">
        <v>43</v>
      </c>
      <c r="O11" s="67" t="n">
        <f aca="false">årsplan!M2</f>
        <v>2012</v>
      </c>
      <c r="P11" s="67"/>
      <c r="Q11" s="67"/>
      <c r="S11" s="66" t="s">
        <v>44</v>
      </c>
      <c r="T11" s="67" t="n">
        <f aca="false">årsplan!R2</f>
        <v>0</v>
      </c>
      <c r="U11" s="67"/>
      <c r="V11" s="67"/>
      <c r="W11" s="67"/>
      <c r="X11" s="69"/>
      <c r="Z11" s="66"/>
      <c r="AA11" s="61"/>
    </row>
    <row collapsed="false" customFormat="false" customHeight="true" hidden="false" ht="12.75" outlineLevel="0" r="12">
      <c r="H12" s="65"/>
      <c r="I12" s="66"/>
      <c r="J12" s="70"/>
      <c r="K12" s="71"/>
      <c r="L12" s="71"/>
      <c r="M12" s="71"/>
      <c r="N12" s="66"/>
      <c r="O12" s="67"/>
      <c r="P12" s="71"/>
      <c r="Q12" s="71"/>
      <c r="R12" s="71"/>
      <c r="S12" s="66"/>
      <c r="T12" s="72"/>
      <c r="U12" s="65"/>
    </row>
    <row collapsed="false" customFormat="false" customHeight="true" hidden="false" ht="12.75" outlineLevel="0" r="13">
      <c r="A13" s="73" t="s">
        <v>7</v>
      </c>
      <c r="B13" s="74" t="n">
        <v>42</v>
      </c>
      <c r="C13" s="75" t="n">
        <v>43</v>
      </c>
      <c r="D13" s="75" t="n">
        <v>44</v>
      </c>
      <c r="E13" s="75" t="n">
        <v>45</v>
      </c>
      <c r="F13" s="75" t="n">
        <v>46</v>
      </c>
      <c r="G13" s="75" t="n">
        <v>47</v>
      </c>
      <c r="H13" s="75" t="n">
        <v>48</v>
      </c>
      <c r="I13" s="75" t="n">
        <v>49</v>
      </c>
      <c r="J13" s="75" t="n">
        <v>50</v>
      </c>
      <c r="K13" s="75" t="n">
        <v>51</v>
      </c>
      <c r="L13" s="75" t="n">
        <v>52</v>
      </c>
      <c r="M13" s="75" t="n">
        <v>1</v>
      </c>
      <c r="N13" s="75" t="n">
        <v>2</v>
      </c>
      <c r="O13" s="75" t="n">
        <v>3</v>
      </c>
      <c r="P13" s="75" t="n">
        <v>4</v>
      </c>
      <c r="Q13" s="75" t="n">
        <v>5</v>
      </c>
      <c r="R13" s="75" t="n">
        <v>6</v>
      </c>
      <c r="S13" s="75" t="n">
        <v>7</v>
      </c>
      <c r="T13" s="75" t="n">
        <v>8</v>
      </c>
      <c r="U13" s="75" t="n">
        <v>9</v>
      </c>
      <c r="V13" s="75" t="n">
        <v>10</v>
      </c>
      <c r="W13" s="75" t="n">
        <v>11</v>
      </c>
      <c r="X13" s="75" t="n">
        <v>12</v>
      </c>
      <c r="Y13" s="75" t="n">
        <v>13</v>
      </c>
      <c r="Z13" s="75" t="n">
        <v>14</v>
      </c>
      <c r="AA13" s="75" t="n">
        <v>15</v>
      </c>
      <c r="AB13" s="75" t="n">
        <v>16</v>
      </c>
      <c r="AC13" s="75" t="n">
        <v>17</v>
      </c>
      <c r="AD13" s="75" t="n">
        <v>18</v>
      </c>
      <c r="AE13" s="75" t="n">
        <v>19</v>
      </c>
      <c r="AF13" s="75" t="n">
        <v>20</v>
      </c>
      <c r="AG13" s="75" t="n">
        <v>21</v>
      </c>
      <c r="AH13" s="75" t="n">
        <v>22</v>
      </c>
      <c r="AI13" s="75" t="n">
        <v>23</v>
      </c>
      <c r="AJ13" s="75" t="n">
        <v>24</v>
      </c>
      <c r="AK13" s="75" t="n">
        <v>25</v>
      </c>
      <c r="AL13" s="75" t="n">
        <v>26</v>
      </c>
      <c r="AM13" s="75" t="n">
        <v>27</v>
      </c>
      <c r="AN13" s="75" t="n">
        <v>28</v>
      </c>
      <c r="AO13" s="75" t="n">
        <v>29</v>
      </c>
      <c r="AP13" s="75" t="n">
        <v>30</v>
      </c>
      <c r="AQ13" s="75" t="n">
        <v>31</v>
      </c>
      <c r="AR13" s="75" t="n">
        <v>32</v>
      </c>
      <c r="AS13" s="75" t="n">
        <v>33</v>
      </c>
      <c r="AT13" s="75" t="n">
        <v>34</v>
      </c>
      <c r="AU13" s="75" t="n">
        <v>35</v>
      </c>
      <c r="AV13" s="75" t="n">
        <v>36</v>
      </c>
      <c r="AW13" s="75" t="n">
        <v>37</v>
      </c>
      <c r="AX13" s="75" t="n">
        <v>38</v>
      </c>
      <c r="AY13" s="75" t="n">
        <v>39</v>
      </c>
      <c r="AZ13" s="75" t="n">
        <v>40</v>
      </c>
      <c r="BA13" s="75" t="n">
        <v>41</v>
      </c>
    </row>
    <row collapsed="false" customFormat="false" customHeight="true" hidden="false" ht="12.75" outlineLevel="0" r="14">
      <c r="A14" s="76" t="s">
        <v>8</v>
      </c>
      <c r="B14" s="77" t="n">
        <v>17</v>
      </c>
      <c r="C14" s="77" t="n">
        <v>24</v>
      </c>
      <c r="D14" s="77" t="n">
        <v>31</v>
      </c>
      <c r="E14" s="77" t="n">
        <v>7</v>
      </c>
      <c r="F14" s="77" t="n">
        <v>14</v>
      </c>
      <c r="G14" s="77" t="n">
        <v>21</v>
      </c>
      <c r="H14" s="77" t="n">
        <v>28</v>
      </c>
      <c r="I14" s="77" t="n">
        <v>5</v>
      </c>
      <c r="J14" s="77" t="n">
        <v>12</v>
      </c>
      <c r="K14" s="77" t="n">
        <v>19</v>
      </c>
      <c r="L14" s="77" t="n">
        <v>26</v>
      </c>
      <c r="M14" s="77" t="n">
        <v>2</v>
      </c>
      <c r="N14" s="77" t="n">
        <v>9</v>
      </c>
      <c r="O14" s="77" t="n">
        <v>16</v>
      </c>
      <c r="P14" s="77" t="n">
        <v>23</v>
      </c>
      <c r="Q14" s="77" t="n">
        <v>30</v>
      </c>
      <c r="R14" s="77" t="n">
        <v>6</v>
      </c>
      <c r="S14" s="77" t="n">
        <v>13</v>
      </c>
      <c r="T14" s="77" t="n">
        <v>20</v>
      </c>
      <c r="U14" s="77" t="n">
        <v>27</v>
      </c>
      <c r="V14" s="77" t="n">
        <v>5</v>
      </c>
      <c r="W14" s="77" t="n">
        <v>12</v>
      </c>
      <c r="X14" s="77" t="n">
        <v>19</v>
      </c>
      <c r="Y14" s="77" t="n">
        <v>26</v>
      </c>
      <c r="Z14" s="77" t="n">
        <v>2</v>
      </c>
      <c r="AA14" s="77" t="n">
        <v>9</v>
      </c>
      <c r="AB14" s="77" t="n">
        <v>16</v>
      </c>
      <c r="AC14" s="77" t="n">
        <v>23</v>
      </c>
      <c r="AD14" s="77" t="n">
        <v>30</v>
      </c>
      <c r="AE14" s="77" t="n">
        <v>7</v>
      </c>
      <c r="AF14" s="77" t="n">
        <v>14</v>
      </c>
      <c r="AG14" s="77" t="n">
        <v>21</v>
      </c>
      <c r="AH14" s="77" t="n">
        <v>28</v>
      </c>
      <c r="AI14" s="77" t="n">
        <v>4</v>
      </c>
      <c r="AJ14" s="77" t="n">
        <v>11</v>
      </c>
      <c r="AK14" s="77" t="n">
        <v>18</v>
      </c>
      <c r="AL14" s="77" t="n">
        <v>25</v>
      </c>
      <c r="AM14" s="77" t="n">
        <v>2</v>
      </c>
      <c r="AN14" s="77" t="n">
        <v>9</v>
      </c>
      <c r="AO14" s="77" t="n">
        <v>16</v>
      </c>
      <c r="AP14" s="77" t="n">
        <v>23</v>
      </c>
      <c r="AQ14" s="77" t="n">
        <v>30</v>
      </c>
      <c r="AR14" s="77" t="n">
        <v>6</v>
      </c>
      <c r="AS14" s="77" t="n">
        <v>13</v>
      </c>
      <c r="AT14" s="77" t="n">
        <v>20</v>
      </c>
      <c r="AU14" s="77" t="n">
        <v>27</v>
      </c>
      <c r="AV14" s="77" t="n">
        <v>3</v>
      </c>
      <c r="AW14" s="77" t="n">
        <v>10</v>
      </c>
      <c r="AX14" s="77" t="n">
        <v>17</v>
      </c>
      <c r="AY14" s="77" t="n">
        <v>24</v>
      </c>
      <c r="AZ14" s="77" t="n">
        <v>1</v>
      </c>
      <c r="BA14" s="77" t="n">
        <v>8</v>
      </c>
    </row>
    <row collapsed="false" customFormat="false" customHeight="true" hidden="false" ht="12.75" outlineLevel="0" r="15">
      <c r="A15" s="76" t="s">
        <v>10</v>
      </c>
      <c r="B15" s="78" t="n">
        <v>23</v>
      </c>
      <c r="C15" s="78" t="n">
        <v>30</v>
      </c>
      <c r="D15" s="78" t="n">
        <v>6</v>
      </c>
      <c r="E15" s="78" t="n">
        <v>13</v>
      </c>
      <c r="F15" s="78" t="n">
        <v>20</v>
      </c>
      <c r="G15" s="78" t="n">
        <v>27</v>
      </c>
      <c r="H15" s="78" t="n">
        <v>3</v>
      </c>
      <c r="I15" s="78" t="n">
        <v>11</v>
      </c>
      <c r="J15" s="78" t="n">
        <v>18</v>
      </c>
      <c r="K15" s="78" t="n">
        <v>25</v>
      </c>
      <c r="L15" s="78" t="n">
        <v>1</v>
      </c>
      <c r="M15" s="78" t="n">
        <v>8</v>
      </c>
      <c r="N15" s="78" t="n">
        <v>15</v>
      </c>
      <c r="O15" s="78" t="n">
        <v>22</v>
      </c>
      <c r="P15" s="78" t="n">
        <v>29</v>
      </c>
      <c r="Q15" s="78" t="n">
        <v>5</v>
      </c>
      <c r="R15" s="78" t="n">
        <v>12</v>
      </c>
      <c r="S15" s="78" t="n">
        <v>19</v>
      </c>
      <c r="T15" s="78" t="n">
        <v>26</v>
      </c>
      <c r="U15" s="78" t="n">
        <v>2</v>
      </c>
      <c r="V15" s="78" t="n">
        <v>11</v>
      </c>
      <c r="W15" s="78" t="n">
        <v>18</v>
      </c>
      <c r="X15" s="78" t="n">
        <v>25</v>
      </c>
      <c r="Y15" s="78" t="n">
        <v>1</v>
      </c>
      <c r="Z15" s="78" t="n">
        <v>8</v>
      </c>
      <c r="AA15" s="78" t="n">
        <v>15</v>
      </c>
      <c r="AB15" s="78" t="n">
        <v>22</v>
      </c>
      <c r="AC15" s="78" t="n">
        <v>29</v>
      </c>
      <c r="AD15" s="78" t="n">
        <v>5</v>
      </c>
      <c r="AE15" s="78" t="n">
        <v>13</v>
      </c>
      <c r="AF15" s="78" t="n">
        <v>20</v>
      </c>
      <c r="AG15" s="78" t="n">
        <v>27</v>
      </c>
      <c r="AH15" s="78" t="n">
        <v>3</v>
      </c>
      <c r="AI15" s="78" t="n">
        <v>10</v>
      </c>
      <c r="AJ15" s="78" t="n">
        <v>17</v>
      </c>
      <c r="AK15" s="78" t="n">
        <v>24</v>
      </c>
      <c r="AL15" s="78" t="n">
        <v>31</v>
      </c>
      <c r="AM15" s="78" t="n">
        <v>8</v>
      </c>
      <c r="AN15" s="78" t="n">
        <v>15</v>
      </c>
      <c r="AO15" s="78" t="n">
        <v>22</v>
      </c>
      <c r="AP15" s="78" t="n">
        <v>29</v>
      </c>
      <c r="AQ15" s="78" t="n">
        <v>5</v>
      </c>
      <c r="AR15" s="78" t="n">
        <v>12</v>
      </c>
      <c r="AS15" s="78" t="n">
        <v>19</v>
      </c>
      <c r="AT15" s="78" t="n">
        <v>26</v>
      </c>
      <c r="AU15" s="78" t="n">
        <v>2</v>
      </c>
      <c r="AV15" s="78" t="n">
        <v>9</v>
      </c>
      <c r="AW15" s="78" t="n">
        <v>16</v>
      </c>
      <c r="AX15" s="78" t="n">
        <v>23</v>
      </c>
      <c r="AY15" s="78" t="n">
        <v>30</v>
      </c>
      <c r="AZ15" s="78" t="n">
        <v>7</v>
      </c>
      <c r="BA15" s="78" t="n">
        <v>14</v>
      </c>
    </row>
    <row collapsed="false" customFormat="false" customHeight="true" hidden="false" ht="12" outlineLevel="0" r="16">
      <c r="A16" s="76" t="s">
        <v>11</v>
      </c>
      <c r="B16" s="79" t="s">
        <v>45</v>
      </c>
      <c r="C16" s="79"/>
      <c r="D16" s="79"/>
      <c r="E16" s="79" t="s">
        <v>46</v>
      </c>
      <c r="F16" s="79"/>
      <c r="G16" s="79"/>
      <c r="H16" s="79"/>
      <c r="I16" s="79" t="s">
        <v>47</v>
      </c>
      <c r="J16" s="79"/>
      <c r="K16" s="79"/>
      <c r="L16" s="79"/>
      <c r="M16" s="79" t="s">
        <v>48</v>
      </c>
      <c r="N16" s="79"/>
      <c r="O16" s="79"/>
      <c r="P16" s="79"/>
      <c r="Q16" s="79"/>
      <c r="R16" s="79" t="s">
        <v>49</v>
      </c>
      <c r="S16" s="79"/>
      <c r="T16" s="79"/>
      <c r="U16" s="79"/>
      <c r="V16" s="79" t="s">
        <v>50</v>
      </c>
      <c r="W16" s="79"/>
      <c r="X16" s="79"/>
      <c r="Y16" s="79"/>
      <c r="Z16" s="79" t="s">
        <v>51</v>
      </c>
      <c r="AA16" s="79"/>
      <c r="AB16" s="79"/>
      <c r="AC16" s="79"/>
      <c r="AD16" s="79"/>
      <c r="AE16" s="79" t="s">
        <v>52</v>
      </c>
      <c r="AF16" s="79"/>
      <c r="AG16" s="79"/>
      <c r="AH16" s="79"/>
      <c r="AI16" s="79" t="s">
        <v>53</v>
      </c>
      <c r="AJ16" s="79"/>
      <c r="AK16" s="79"/>
      <c r="AL16" s="79"/>
      <c r="AM16" s="79" t="s">
        <v>54</v>
      </c>
      <c r="AN16" s="79"/>
      <c r="AO16" s="79"/>
      <c r="AP16" s="79"/>
      <c r="AQ16" s="79"/>
      <c r="AR16" s="79" t="s">
        <v>55</v>
      </c>
      <c r="AS16" s="79"/>
      <c r="AT16" s="79"/>
      <c r="AU16" s="79"/>
      <c r="AV16" s="79" t="s">
        <v>56</v>
      </c>
      <c r="AW16" s="79"/>
      <c r="AX16" s="79"/>
      <c r="AY16" s="79"/>
      <c r="AZ16" s="79" t="s">
        <v>45</v>
      </c>
      <c r="BA16" s="79" t="s">
        <v>45</v>
      </c>
      <c r="BB16" s="80" t="s">
        <v>57</v>
      </c>
    </row>
    <row collapsed="false" customFormat="false" customHeight="true" hidden="false" ht="12" outlineLevel="0" r="17">
      <c r="A17" s="76" t="s">
        <v>1</v>
      </c>
      <c r="B17" s="79" t="n">
        <v>2011</v>
      </c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 t="n">
        <v>2012</v>
      </c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 t="n">
        <v>2012</v>
      </c>
      <c r="BA17" s="79" t="n">
        <v>2012</v>
      </c>
      <c r="BB17" s="64"/>
    </row>
    <row collapsed="false" customFormat="true" customHeight="true" hidden="false" ht="12" outlineLevel="0" r="18" s="82">
      <c r="A18" s="81" t="s">
        <v>58</v>
      </c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</row>
    <row collapsed="false" customFormat="false" customHeight="true" hidden="false" ht="12" outlineLevel="0" r="19">
      <c r="A19" s="64" t="s">
        <v>59</v>
      </c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</row>
    <row collapsed="false" customFormat="false" customHeight="true" hidden="false" ht="12" outlineLevel="0" r="20">
      <c r="A20" s="64" t="s">
        <v>60</v>
      </c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</row>
    <row collapsed="false" customFormat="false" customHeight="true" hidden="false" ht="12" outlineLevel="0" r="21">
      <c r="A21" s="83" t="s">
        <v>61</v>
      </c>
      <c r="B21" s="64"/>
      <c r="C21" s="81"/>
      <c r="D21" s="64"/>
      <c r="E21" s="81"/>
      <c r="F21" s="64"/>
      <c r="G21" s="81"/>
      <c r="H21" s="64"/>
      <c r="I21" s="64"/>
      <c r="J21" s="64"/>
      <c r="K21" s="81"/>
      <c r="L21" s="64"/>
      <c r="M21" s="64"/>
      <c r="N21" s="81"/>
      <c r="O21" s="81"/>
      <c r="P21" s="64"/>
      <c r="Q21" s="64"/>
      <c r="R21" s="81"/>
      <c r="S21" s="81"/>
      <c r="T21" s="64"/>
      <c r="U21" s="64"/>
      <c r="V21" s="81"/>
      <c r="W21" s="64"/>
      <c r="X21" s="81"/>
      <c r="Y21" s="64"/>
      <c r="Z21" s="64"/>
      <c r="AA21" s="81"/>
      <c r="AB21" s="81"/>
      <c r="AC21" s="64"/>
      <c r="AD21" s="64"/>
      <c r="AE21" s="81"/>
      <c r="AF21" s="81"/>
      <c r="AG21" s="64"/>
      <c r="AH21" s="64"/>
      <c r="AI21" s="64"/>
      <c r="AJ21" s="81"/>
      <c r="AK21" s="81"/>
      <c r="AL21" s="64"/>
      <c r="AM21" s="64"/>
      <c r="AN21" s="81"/>
      <c r="AO21" s="81"/>
      <c r="AP21" s="64"/>
      <c r="AQ21" s="64"/>
      <c r="AR21" s="81"/>
      <c r="AS21" s="81"/>
      <c r="AT21" s="64"/>
      <c r="AU21" s="64"/>
      <c r="AV21" s="64"/>
      <c r="AW21" s="81"/>
      <c r="AX21" s="81"/>
      <c r="AY21" s="64"/>
      <c r="AZ21" s="64"/>
      <c r="BA21" s="64"/>
      <c r="BB21" s="64"/>
    </row>
    <row collapsed="false" customFormat="false" customHeight="true" hidden="false" ht="12" outlineLevel="0" r="22">
      <c r="A22" s="83" t="s">
        <v>62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</row>
    <row collapsed="false" customFormat="false" customHeight="true" hidden="false" ht="12" outlineLevel="0" r="23">
      <c r="A23" s="83" t="s">
        <v>63</v>
      </c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64"/>
    </row>
    <row collapsed="false" customFormat="false" customHeight="true" hidden="false" ht="12" outlineLevel="0" r="24">
      <c r="A24" s="83" t="s">
        <v>28</v>
      </c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64"/>
    </row>
    <row collapsed="false" customFormat="false" customHeight="true" hidden="false" ht="12" outlineLevel="0" r="25">
      <c r="A25" s="83" t="s">
        <v>64</v>
      </c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64"/>
    </row>
    <row collapsed="false" customFormat="false" customHeight="true" hidden="false" ht="12" outlineLevel="0" r="26">
      <c r="A26" s="83" t="s">
        <v>30</v>
      </c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64"/>
    </row>
    <row collapsed="false" customFormat="false" customHeight="true" hidden="false" ht="12" outlineLevel="0" r="27">
      <c r="A27" s="83" t="s">
        <v>65</v>
      </c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64"/>
    </row>
    <row collapsed="false" customFormat="false" customHeight="true" hidden="false" ht="12" outlineLevel="0" r="28">
      <c r="A28" s="83" t="s">
        <v>66</v>
      </c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64"/>
    </row>
    <row collapsed="false" customFormat="false" customHeight="true" hidden="false" ht="12" outlineLevel="0" r="29">
      <c r="A29" s="83" t="s">
        <v>67</v>
      </c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64"/>
    </row>
    <row collapsed="false" customFormat="false" customHeight="true" hidden="false" ht="12" outlineLevel="0" r="30">
      <c r="A30" s="83" t="s">
        <v>68</v>
      </c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64"/>
    </row>
    <row collapsed="false" customFormat="false" customHeight="true" hidden="false" ht="12" outlineLevel="0" r="31">
      <c r="A31" s="83" t="s">
        <v>69</v>
      </c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64"/>
    </row>
    <row collapsed="false" customFormat="false" customHeight="true" hidden="false" ht="12" outlineLevel="0" r="32">
      <c r="A32" s="83" t="s">
        <v>70</v>
      </c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64"/>
    </row>
    <row collapsed="false" customFormat="false" customHeight="true" hidden="false" ht="12" outlineLevel="0" r="33">
      <c r="A33" s="83" t="s">
        <v>71</v>
      </c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64"/>
    </row>
    <row collapsed="false" customFormat="false" customHeight="true" hidden="false" ht="12" outlineLevel="0" r="34">
      <c r="A34" s="83" t="s">
        <v>72</v>
      </c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64"/>
    </row>
    <row collapsed="false" customFormat="false" customHeight="true" hidden="false" ht="12" outlineLevel="0" r="35">
      <c r="A35" s="64" t="s">
        <v>73</v>
      </c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64"/>
    </row>
    <row collapsed="false" customFormat="false" customHeight="true" hidden="false" ht="15" outlineLevel="0" r="75">
      <c r="B75" s="61" t="s">
        <v>74</v>
      </c>
    </row>
    <row collapsed="false" customFormat="false" customHeight="true" hidden="false" ht="12" outlineLevel="0" r="77">
      <c r="A77" s="64" t="s">
        <v>40</v>
      </c>
      <c r="B77" s="64" t="n">
        <v>56</v>
      </c>
      <c r="C77" s="64"/>
      <c r="D77" s="64" t="n">
        <v>56</v>
      </c>
      <c r="E77" s="64"/>
      <c r="F77" s="64" t="n">
        <v>50</v>
      </c>
      <c r="G77" s="64"/>
      <c r="H77" s="64" t="n">
        <v>42</v>
      </c>
      <c r="I77" s="64"/>
      <c r="J77" s="64" t="n">
        <v>36</v>
      </c>
      <c r="K77" s="64" t="n">
        <v>28</v>
      </c>
      <c r="L77" s="64"/>
      <c r="M77" s="64" t="n">
        <v>20</v>
      </c>
      <c r="N77" s="64"/>
      <c r="O77" s="64" t="n">
        <v>12</v>
      </c>
      <c r="P77" s="64"/>
      <c r="Q77" s="64" t="n">
        <v>5</v>
      </c>
      <c r="R77" s="64"/>
      <c r="S77" s="64" t="n">
        <v>0</v>
      </c>
      <c r="T77" s="64"/>
      <c r="U77" s="64" t="n">
        <v>0</v>
      </c>
      <c r="V77" s="64"/>
      <c r="W77" s="64" t="n">
        <v>0</v>
      </c>
      <c r="X77" s="64"/>
      <c r="Y77" s="64" t="n">
        <v>15</v>
      </c>
      <c r="Z77" s="64"/>
      <c r="AA77" s="64" t="n">
        <v>20</v>
      </c>
      <c r="AB77" s="64"/>
      <c r="AC77" s="64" t="n">
        <v>20</v>
      </c>
      <c r="AD77" s="64"/>
      <c r="AE77" s="64" t="n">
        <v>20</v>
      </c>
      <c r="AF77" s="64"/>
      <c r="AG77" s="64" t="n">
        <v>20</v>
      </c>
      <c r="AH77" s="64"/>
      <c r="AI77" s="64" t="n">
        <v>20</v>
      </c>
      <c r="AJ77" s="64"/>
      <c r="AK77" s="64" t="n">
        <v>0</v>
      </c>
      <c r="AL77" s="64"/>
      <c r="AM77" s="64" t="n">
        <v>20</v>
      </c>
      <c r="AN77" s="64"/>
      <c r="AO77" s="64" t="n">
        <v>20</v>
      </c>
      <c r="AP77" s="64"/>
      <c r="AQ77" s="64" t="n">
        <v>20</v>
      </c>
      <c r="AR77" s="64"/>
      <c r="AS77" s="64" t="n">
        <v>20</v>
      </c>
      <c r="AT77" s="64"/>
      <c r="AU77" s="64" t="n">
        <v>25</v>
      </c>
      <c r="AV77" s="64"/>
      <c r="AW77" s="64" t="n">
        <v>70</v>
      </c>
      <c r="AX77" s="64"/>
      <c r="AY77" s="64" t="n">
        <v>70</v>
      </c>
      <c r="AZ77" s="64"/>
      <c r="BA77" s="64"/>
    </row>
    <row collapsed="false" customFormat="false" customHeight="true" hidden="false" ht="12" outlineLevel="0" r="78">
      <c r="A78" s="64" t="s">
        <v>41</v>
      </c>
      <c r="B78" s="64"/>
      <c r="C78" s="64" t="n">
        <v>25</v>
      </c>
      <c r="D78" s="64"/>
      <c r="E78" s="64" t="n">
        <v>25</v>
      </c>
      <c r="F78" s="64"/>
      <c r="G78" s="64" t="n">
        <v>25</v>
      </c>
      <c r="H78" s="64"/>
      <c r="I78" s="64" t="n">
        <v>25</v>
      </c>
      <c r="J78" s="64"/>
      <c r="K78" s="64"/>
      <c r="L78" s="64" t="n">
        <v>25</v>
      </c>
      <c r="M78" s="64"/>
      <c r="N78" s="64" t="n">
        <v>25</v>
      </c>
      <c r="O78" s="64"/>
      <c r="P78" s="64" t="n">
        <v>25</v>
      </c>
      <c r="Q78" s="64"/>
      <c r="R78" s="64" t="n">
        <v>25</v>
      </c>
      <c r="S78" s="64"/>
      <c r="T78" s="64" t="n">
        <v>25</v>
      </c>
      <c r="U78" s="64"/>
      <c r="V78" s="64" t="n">
        <v>25</v>
      </c>
      <c r="W78" s="64"/>
      <c r="X78" s="64" t="n">
        <v>25</v>
      </c>
      <c r="Y78" s="64"/>
      <c r="Z78" s="64" t="n">
        <v>25</v>
      </c>
      <c r="AA78" s="64"/>
      <c r="AB78" s="64" t="n">
        <v>25</v>
      </c>
      <c r="AC78" s="64"/>
      <c r="AD78" s="64" t="n">
        <v>25</v>
      </c>
      <c r="AE78" s="64"/>
      <c r="AF78" s="64" t="n">
        <v>25</v>
      </c>
      <c r="AG78" s="64"/>
      <c r="AH78" s="64" t="n">
        <v>25</v>
      </c>
      <c r="AI78" s="64"/>
      <c r="AJ78" s="64" t="n">
        <v>70</v>
      </c>
      <c r="AK78" s="64"/>
      <c r="AL78" s="64" t="n">
        <v>25</v>
      </c>
      <c r="AM78" s="64"/>
      <c r="AN78" s="64" t="n">
        <v>25</v>
      </c>
      <c r="AO78" s="64"/>
      <c r="AP78" s="64" t="n">
        <v>25</v>
      </c>
      <c r="AQ78" s="64"/>
      <c r="AR78" s="64" t="n">
        <v>25</v>
      </c>
      <c r="AS78" s="64"/>
      <c r="AT78" s="64" t="n">
        <v>25</v>
      </c>
      <c r="AU78" s="64"/>
      <c r="AV78" s="64" t="n">
        <v>25</v>
      </c>
      <c r="AW78" s="64"/>
      <c r="AX78" s="64" t="n">
        <v>25</v>
      </c>
      <c r="AY78" s="64"/>
      <c r="AZ78" s="64" t="n">
        <v>25</v>
      </c>
      <c r="BA78" s="64" t="n">
        <v>25</v>
      </c>
    </row>
    <row collapsed="false" customFormat="false" customHeight="true" hidden="false" ht="12.75" outlineLevel="0" r="79"/>
    <row collapsed="false" customFormat="false" customHeight="true" hidden="false" ht="12.75" outlineLevel="0" r="80">
      <c r="H80" s="65"/>
      <c r="I80" s="66" t="s">
        <v>42</v>
      </c>
      <c r="J80" s="67" t="str">
        <f aca="false">årsplan!E2</f>
        <v>Mads Dellgren</v>
      </c>
      <c r="K80" s="67"/>
      <c r="L80" s="67"/>
      <c r="M80" s="68"/>
      <c r="N80" s="66" t="s">
        <v>43</v>
      </c>
      <c r="O80" s="67" t="n">
        <f aca="false">årsplan!M2</f>
        <v>2012</v>
      </c>
      <c r="P80" s="67"/>
      <c r="Q80" s="67"/>
      <c r="S80" s="66" t="s">
        <v>44</v>
      </c>
      <c r="T80" s="67" t="n">
        <f aca="false">årsplan!R2</f>
        <v>0</v>
      </c>
      <c r="U80" s="67"/>
      <c r="V80" s="67"/>
      <c r="W80" s="67"/>
      <c r="X80" s="69"/>
      <c r="Z80" s="66"/>
      <c r="AA80" s="61"/>
    </row>
    <row collapsed="false" customFormat="false" customHeight="true" hidden="false" ht="12.75" outlineLevel="0" r="81">
      <c r="H81" s="65"/>
      <c r="I81" s="66"/>
      <c r="J81" s="70"/>
      <c r="K81" s="71"/>
      <c r="L81" s="71"/>
      <c r="M81" s="71"/>
      <c r="N81" s="66"/>
      <c r="O81" s="67"/>
      <c r="P81" s="71"/>
      <c r="Q81" s="71"/>
      <c r="R81" s="71"/>
      <c r="S81" s="66"/>
      <c r="T81" s="72"/>
      <c r="U81" s="65"/>
    </row>
    <row collapsed="false" customFormat="false" customHeight="true" hidden="false" ht="12" outlineLevel="0" r="82">
      <c r="A82" s="64" t="s">
        <v>75</v>
      </c>
      <c r="B82" s="64" t="s">
        <v>45</v>
      </c>
      <c r="C82" s="64"/>
      <c r="D82" s="64"/>
      <c r="E82" s="64" t="s">
        <v>46</v>
      </c>
      <c r="F82" s="64"/>
      <c r="G82" s="64"/>
      <c r="H82" s="64"/>
      <c r="I82" s="64" t="s">
        <v>47</v>
      </c>
      <c r="J82" s="64"/>
      <c r="K82" s="64"/>
      <c r="L82" s="64"/>
      <c r="M82" s="64" t="s">
        <v>48</v>
      </c>
      <c r="N82" s="64"/>
      <c r="O82" s="64"/>
      <c r="P82" s="64"/>
      <c r="Q82" s="64"/>
      <c r="R82" s="64" t="s">
        <v>49</v>
      </c>
      <c r="S82" s="64"/>
      <c r="T82" s="64"/>
      <c r="U82" s="64"/>
      <c r="V82" s="64" t="s">
        <v>50</v>
      </c>
      <c r="W82" s="64"/>
      <c r="X82" s="64"/>
      <c r="Y82" s="64"/>
      <c r="Z82" s="64" t="s">
        <v>51</v>
      </c>
      <c r="AA82" s="64"/>
      <c r="AB82" s="64"/>
      <c r="AC82" s="64"/>
      <c r="AD82" s="64"/>
      <c r="AE82" s="64" t="s">
        <v>52</v>
      </c>
      <c r="AF82" s="64"/>
      <c r="AG82" s="64"/>
      <c r="AH82" s="64"/>
      <c r="AI82" s="64" t="s">
        <v>53</v>
      </c>
      <c r="AJ82" s="64"/>
      <c r="AK82" s="64"/>
      <c r="AL82" s="64"/>
      <c r="AM82" s="64" t="s">
        <v>54</v>
      </c>
      <c r="AN82" s="64"/>
      <c r="AO82" s="64"/>
      <c r="AP82" s="64"/>
      <c r="AQ82" s="64"/>
      <c r="AR82" s="64" t="s">
        <v>55</v>
      </c>
      <c r="AS82" s="64"/>
      <c r="AT82" s="64"/>
      <c r="AU82" s="64"/>
      <c r="AV82" s="64" t="s">
        <v>56</v>
      </c>
      <c r="AW82" s="64"/>
      <c r="AX82" s="64"/>
      <c r="AY82" s="64"/>
      <c r="AZ82" s="64" t="s">
        <v>45</v>
      </c>
      <c r="BA82" s="64" t="s">
        <v>45</v>
      </c>
      <c r="BB82" s="80" t="s">
        <v>57</v>
      </c>
    </row>
    <row collapsed="false" customFormat="false" customHeight="true" hidden="false" ht="12" outlineLevel="0" r="83">
      <c r="A83" s="64" t="s">
        <v>76</v>
      </c>
      <c r="B83" s="64" t="n">
        <v>42</v>
      </c>
      <c r="C83" s="64" t="n">
        <v>43</v>
      </c>
      <c r="D83" s="64" t="n">
        <v>44</v>
      </c>
      <c r="E83" s="64" t="n">
        <v>45</v>
      </c>
      <c r="F83" s="64" t="n">
        <v>46</v>
      </c>
      <c r="G83" s="64" t="n">
        <v>47</v>
      </c>
      <c r="H83" s="64" t="n">
        <v>48</v>
      </c>
      <c r="I83" s="64" t="n">
        <v>49</v>
      </c>
      <c r="J83" s="64" t="n">
        <v>50</v>
      </c>
      <c r="K83" s="64" t="n">
        <v>51</v>
      </c>
      <c r="L83" s="64" t="n">
        <v>52</v>
      </c>
      <c r="M83" s="64" t="n">
        <v>1</v>
      </c>
      <c r="N83" s="64" t="n">
        <v>2</v>
      </c>
      <c r="O83" s="64" t="n">
        <v>3</v>
      </c>
      <c r="P83" s="64" t="n">
        <v>4</v>
      </c>
      <c r="Q83" s="64" t="n">
        <v>5</v>
      </c>
      <c r="R83" s="64" t="n">
        <v>6</v>
      </c>
      <c r="S83" s="64" t="n">
        <v>7</v>
      </c>
      <c r="T83" s="64" t="n">
        <v>8</v>
      </c>
      <c r="U83" s="64" t="n">
        <v>9</v>
      </c>
      <c r="V83" s="64" t="n">
        <v>10</v>
      </c>
      <c r="W83" s="64" t="n">
        <v>11</v>
      </c>
      <c r="X83" s="64" t="n">
        <v>12</v>
      </c>
      <c r="Y83" s="64" t="n">
        <v>13</v>
      </c>
      <c r="Z83" s="64" t="n">
        <v>14</v>
      </c>
      <c r="AA83" s="64" t="n">
        <v>15</v>
      </c>
      <c r="AB83" s="64" t="n">
        <v>16</v>
      </c>
      <c r="AC83" s="64" t="n">
        <v>17</v>
      </c>
      <c r="AD83" s="64" t="n">
        <v>18</v>
      </c>
      <c r="AE83" s="64" t="n">
        <v>19</v>
      </c>
      <c r="AF83" s="64" t="n">
        <v>20</v>
      </c>
      <c r="AG83" s="64" t="n">
        <v>21</v>
      </c>
      <c r="AH83" s="64" t="n">
        <v>22</v>
      </c>
      <c r="AI83" s="64" t="n">
        <v>23</v>
      </c>
      <c r="AJ83" s="64" t="n">
        <v>24</v>
      </c>
      <c r="AK83" s="64" t="n">
        <v>25</v>
      </c>
      <c r="AL83" s="64" t="n">
        <v>26</v>
      </c>
      <c r="AM83" s="64" t="n">
        <v>27</v>
      </c>
      <c r="AN83" s="64" t="n">
        <v>28</v>
      </c>
      <c r="AO83" s="64" t="n">
        <v>29</v>
      </c>
      <c r="AP83" s="64" t="n">
        <v>30</v>
      </c>
      <c r="AQ83" s="64" t="n">
        <v>31</v>
      </c>
      <c r="AR83" s="64" t="n">
        <v>32</v>
      </c>
      <c r="AS83" s="64" t="n">
        <v>33</v>
      </c>
      <c r="AT83" s="64" t="n">
        <v>34</v>
      </c>
      <c r="AU83" s="64" t="n">
        <v>35</v>
      </c>
      <c r="AV83" s="64" t="n">
        <v>36</v>
      </c>
      <c r="AW83" s="64" t="n">
        <v>37</v>
      </c>
      <c r="AX83" s="64" t="n">
        <v>38</v>
      </c>
      <c r="AY83" s="64" t="n">
        <v>39</v>
      </c>
      <c r="AZ83" s="64" t="n">
        <v>40</v>
      </c>
      <c r="BA83" s="64" t="n">
        <v>41</v>
      </c>
      <c r="BB83" s="64"/>
    </row>
    <row collapsed="false" customFormat="true" customHeight="true" hidden="false" ht="12" outlineLevel="0" r="84" s="82">
      <c r="A84" s="81" t="s">
        <v>77</v>
      </c>
      <c r="B84" s="81" t="n">
        <f aca="false">$H$2-(B77*$H$2/100)</f>
        <v>6.6</v>
      </c>
      <c r="C84" s="81" t="n">
        <f aca="false">B84-(C78*B84/100)</f>
        <v>4.95</v>
      </c>
      <c r="D84" s="81" t="n">
        <f aca="false">$H$2-(D77*$H$2/100)</f>
        <v>6.6</v>
      </c>
      <c r="E84" s="81" t="n">
        <f aca="false">D84-(E78*D84/100)</f>
        <v>4.95</v>
      </c>
      <c r="F84" s="81" t="n">
        <f aca="false">$H$2-(F77*$H$2/100)</f>
        <v>7.5</v>
      </c>
      <c r="G84" s="81" t="n">
        <f aca="false">F84-(G78*F84/100)</f>
        <v>5.625</v>
      </c>
      <c r="H84" s="81" t="n">
        <f aca="false">$H$2-(H77*$H$2/100)</f>
        <v>8.7</v>
      </c>
      <c r="I84" s="81" t="n">
        <f aca="false">H84-(I78*H84/100)</f>
        <v>6.525</v>
      </c>
      <c r="J84" s="81" t="n">
        <f aca="false">$H$2-(J77*$H$2/100)</f>
        <v>9.6</v>
      </c>
      <c r="K84" s="81" t="n">
        <f aca="false">$H$2-(K77*$H$2/100)</f>
        <v>10.8</v>
      </c>
      <c r="L84" s="81" t="n">
        <f aca="false">K84-(L78*K84/100)</f>
        <v>8.1</v>
      </c>
      <c r="M84" s="81" t="n">
        <f aca="false">$H$2-(M77*$H$2/100)</f>
        <v>12</v>
      </c>
      <c r="N84" s="81" t="n">
        <f aca="false">M84-(N78*M84/100)</f>
        <v>9</v>
      </c>
      <c r="O84" s="81" t="n">
        <f aca="false">$H$2-(O77*$H$2/100)</f>
        <v>13.2</v>
      </c>
      <c r="P84" s="81" t="n">
        <f aca="false">O84-(P78*O84/100)</f>
        <v>9.9</v>
      </c>
      <c r="Q84" s="81" t="n">
        <f aca="false">$H$2-(Q77*$H$2/100)</f>
        <v>14.25</v>
      </c>
      <c r="R84" s="81" t="n">
        <f aca="false">Q84-(R78*Q84/100)</f>
        <v>10.6875</v>
      </c>
      <c r="S84" s="81" t="n">
        <f aca="false">$H$2-(S77*$H$2/100)</f>
        <v>15</v>
      </c>
      <c r="T84" s="81" t="n">
        <f aca="false">S84-(T78*S84/100)</f>
        <v>11.25</v>
      </c>
      <c r="U84" s="81" t="n">
        <f aca="false">$H$2-(U77*$H$2/100)</f>
        <v>15</v>
      </c>
      <c r="V84" s="81" t="n">
        <f aca="false">U84-(V78*U84/100)</f>
        <v>11.25</v>
      </c>
      <c r="W84" s="81" t="n">
        <f aca="false">$H$2-(W77*$H$2/100)</f>
        <v>15</v>
      </c>
      <c r="X84" s="81" t="n">
        <f aca="false">W84-(X78*W84/100)</f>
        <v>11.25</v>
      </c>
      <c r="Y84" s="81" t="n">
        <f aca="false">$H$2-(Y77*$H$2/100)</f>
        <v>12.75</v>
      </c>
      <c r="Z84" s="81" t="n">
        <f aca="false">Y84-(Z78*Y84/100)</f>
        <v>9.5625</v>
      </c>
      <c r="AA84" s="81" t="n">
        <f aca="false">$H$2-(AA77*$H$2/100)</f>
        <v>12</v>
      </c>
      <c r="AB84" s="81" t="n">
        <f aca="false">AA84-(AB78*AA84/100)</f>
        <v>9</v>
      </c>
      <c r="AC84" s="81" t="n">
        <f aca="false">$H$2-(AC77*$H$2/100)</f>
        <v>12</v>
      </c>
      <c r="AD84" s="81" t="n">
        <f aca="false">AC84-(AD78*AC84/100)</f>
        <v>9</v>
      </c>
      <c r="AE84" s="81" t="n">
        <f aca="false">$H$2-(AE77*$H$2/100)</f>
        <v>12</v>
      </c>
      <c r="AF84" s="81" t="n">
        <f aca="false">AE84-(AF78*AE84/100)</f>
        <v>9</v>
      </c>
      <c r="AG84" s="81" t="n">
        <f aca="false">$H$2-(AG77*$H$2/100)</f>
        <v>12</v>
      </c>
      <c r="AH84" s="81" t="n">
        <f aca="false">AG84-(AH78*AG84/100)</f>
        <v>9</v>
      </c>
      <c r="AI84" s="81" t="n">
        <f aca="false">$H$2-(AI77*$H$2/100)</f>
        <v>12</v>
      </c>
      <c r="AJ84" s="81" t="n">
        <f aca="false">AI84-(AJ78*AI84/100)</f>
        <v>3.6</v>
      </c>
      <c r="AK84" s="81" t="n">
        <f aca="false">$H$2-(AK77*$H$2/100)</f>
        <v>15</v>
      </c>
      <c r="AL84" s="81" t="n">
        <f aca="false">AK84-(AL78*AK84/100)</f>
        <v>11.25</v>
      </c>
      <c r="AM84" s="81" t="n">
        <f aca="false">$H$2-(AM77*$H$2/100)</f>
        <v>12</v>
      </c>
      <c r="AN84" s="81" t="n">
        <f aca="false">AM84-(AN78*AM84/100)</f>
        <v>9</v>
      </c>
      <c r="AO84" s="81" t="n">
        <f aca="false">$H$2-(AO77*$H$2/100)</f>
        <v>12</v>
      </c>
      <c r="AP84" s="81" t="n">
        <f aca="false">AO84-(AP78*AO84/100)</f>
        <v>9</v>
      </c>
      <c r="AQ84" s="81" t="n">
        <f aca="false">$H$2-(AQ77*$H$2/100)</f>
        <v>12</v>
      </c>
      <c r="AR84" s="81" t="n">
        <f aca="false">AQ84-(AR78*AQ84/100)</f>
        <v>9</v>
      </c>
      <c r="AS84" s="81" t="n">
        <f aca="false">$H$2-(AS77*$H$2/100)</f>
        <v>12</v>
      </c>
      <c r="AT84" s="81" t="n">
        <f aca="false">AS84-(AT78*AS84/100)</f>
        <v>9</v>
      </c>
      <c r="AU84" s="81" t="n">
        <f aca="false">$H$2-(AU77*$H$2/100)</f>
        <v>11.25</v>
      </c>
      <c r="AV84" s="81" t="n">
        <f aca="false">AU84-(AV78*AU84/100)</f>
        <v>8.4375</v>
      </c>
      <c r="AW84" s="81" t="n">
        <f aca="false">$H$2-(AW77*$H$2/100)</f>
        <v>4.5</v>
      </c>
      <c r="AX84" s="81" t="n">
        <f aca="false">AW84-(AX78*AW84/100)</f>
        <v>3.375</v>
      </c>
      <c r="AY84" s="81" t="n">
        <f aca="false">$H$2-(AY77*$H$2/100)</f>
        <v>4.5</v>
      </c>
      <c r="AZ84" s="81" t="n">
        <f aca="false">AY84-(AZ78*AY84/100)</f>
        <v>3.375</v>
      </c>
      <c r="BA84" s="81" t="n">
        <f aca="false">AY84-(BA78*AY84/100)</f>
        <v>3.375</v>
      </c>
      <c r="BB84" s="81" t="n">
        <f aca="false">SUM(B84:BA84)</f>
        <v>498.7125</v>
      </c>
    </row>
    <row collapsed="false" customFormat="false" customHeight="true" hidden="false" ht="12" outlineLevel="0" r="85">
      <c r="A85" s="64" t="s">
        <v>59</v>
      </c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</row>
    <row collapsed="false" customFormat="false" customHeight="true" hidden="false" ht="12" outlineLevel="0" r="86">
      <c r="A86" s="64" t="s">
        <v>60</v>
      </c>
      <c r="B86" s="81" t="n">
        <f aca="false">SUM(B84+B85)</f>
        <v>6.6</v>
      </c>
      <c r="C86" s="81" t="n">
        <f aca="false">SUM(C84+C85)</f>
        <v>4.95</v>
      </c>
      <c r="D86" s="81" t="n">
        <f aca="false">SUM(D84+D85)</f>
        <v>6.6</v>
      </c>
      <c r="E86" s="81" t="n">
        <f aca="false">SUM(E84+E85)</f>
        <v>4.95</v>
      </c>
      <c r="F86" s="81" t="n">
        <f aca="false">SUM(F84+F85)</f>
        <v>7.5</v>
      </c>
      <c r="G86" s="81" t="n">
        <f aca="false">SUM(G84+G85)</f>
        <v>5.625</v>
      </c>
      <c r="H86" s="81" t="n">
        <f aca="false">SUM(H84+H85)</f>
        <v>8.7</v>
      </c>
      <c r="I86" s="81" t="n">
        <f aca="false">SUM(I84+I85)</f>
        <v>6.525</v>
      </c>
      <c r="J86" s="81" t="n">
        <f aca="false">SUM(J84+J85)</f>
        <v>9.6</v>
      </c>
      <c r="K86" s="81" t="n">
        <f aca="false">SUM(K84+K85)</f>
        <v>10.8</v>
      </c>
      <c r="L86" s="81" t="n">
        <f aca="false">SUM(L84+L85)</f>
        <v>8.1</v>
      </c>
      <c r="M86" s="81" t="n">
        <f aca="false">SUM(M84+M85)</f>
        <v>12</v>
      </c>
      <c r="N86" s="81" t="n">
        <f aca="false">SUM(N84+N85)</f>
        <v>9</v>
      </c>
      <c r="O86" s="81" t="n">
        <f aca="false">SUM(O84+O85)</f>
        <v>13.2</v>
      </c>
      <c r="P86" s="81" t="n">
        <f aca="false">SUM(P84+P85)</f>
        <v>9.9</v>
      </c>
      <c r="Q86" s="81" t="n">
        <f aca="false">SUM(Q84+Q85)</f>
        <v>14.25</v>
      </c>
      <c r="R86" s="81" t="n">
        <f aca="false">SUM(R84+R85)</f>
        <v>10.6875</v>
      </c>
      <c r="S86" s="81" t="n">
        <f aca="false">SUM(S84+S85)</f>
        <v>15</v>
      </c>
      <c r="T86" s="81" t="n">
        <f aca="false">SUM(T84+T85)</f>
        <v>11.25</v>
      </c>
      <c r="U86" s="81" t="n">
        <f aca="false">SUM(U84+U85)</f>
        <v>15</v>
      </c>
      <c r="V86" s="81" t="n">
        <f aca="false">SUM(V84+V85)</f>
        <v>11.25</v>
      </c>
      <c r="W86" s="81" t="n">
        <f aca="false">SUM(W84+W85)</f>
        <v>15</v>
      </c>
      <c r="X86" s="81" t="n">
        <f aca="false">SUM(X84+X85)</f>
        <v>11.25</v>
      </c>
      <c r="Y86" s="81" t="n">
        <f aca="false">SUM(Y84+Y85)</f>
        <v>12.75</v>
      </c>
      <c r="Z86" s="81" t="n">
        <f aca="false">SUM(Z84+Z85)</f>
        <v>9.5625</v>
      </c>
      <c r="AA86" s="81" t="n">
        <f aca="false">SUM(AA84+AA85)</f>
        <v>12</v>
      </c>
      <c r="AB86" s="81" t="n">
        <f aca="false">SUM(AB84+AB85)</f>
        <v>9</v>
      </c>
      <c r="AC86" s="81" t="n">
        <f aca="false">SUM(AC84+AC85)</f>
        <v>12</v>
      </c>
      <c r="AD86" s="81" t="n">
        <f aca="false">SUM(AD84+AD85)</f>
        <v>9</v>
      </c>
      <c r="AE86" s="81" t="n">
        <f aca="false">SUM(AE84+AE85)</f>
        <v>12</v>
      </c>
      <c r="AF86" s="81" t="n">
        <f aca="false">SUM(AF84+AF85)</f>
        <v>9</v>
      </c>
      <c r="AG86" s="81" t="n">
        <f aca="false">SUM(AG84+AG85)</f>
        <v>12</v>
      </c>
      <c r="AH86" s="81" t="n">
        <f aca="false">SUM(AH84+AH85)</f>
        <v>9</v>
      </c>
      <c r="AI86" s="81" t="n">
        <f aca="false">SUM(AI84+AI85)</f>
        <v>12</v>
      </c>
      <c r="AJ86" s="81" t="n">
        <f aca="false">SUM(AJ84+AJ85)</f>
        <v>3.6</v>
      </c>
      <c r="AK86" s="81" t="n">
        <f aca="false">SUM(AK84+AK85)</f>
        <v>15</v>
      </c>
      <c r="AL86" s="81" t="n">
        <f aca="false">SUM(AL84+AL85)</f>
        <v>11.25</v>
      </c>
      <c r="AM86" s="81" t="n">
        <f aca="false">SUM(AM84+AM85)</f>
        <v>12</v>
      </c>
      <c r="AN86" s="81" t="n">
        <f aca="false">SUM(AN84+AN85)</f>
        <v>9</v>
      </c>
      <c r="AO86" s="81" t="n">
        <f aca="false">SUM(AO84+AO85)</f>
        <v>12</v>
      </c>
      <c r="AP86" s="81" t="n">
        <f aca="false">SUM(AP84+AP85)</f>
        <v>9</v>
      </c>
      <c r="AQ86" s="81" t="n">
        <f aca="false">SUM(AQ84+AQ85)</f>
        <v>12</v>
      </c>
      <c r="AR86" s="81" t="n">
        <f aca="false">SUM(AR84+AR85)</f>
        <v>9</v>
      </c>
      <c r="AS86" s="81" t="n">
        <f aca="false">SUM(AS84+AS85)</f>
        <v>12</v>
      </c>
      <c r="AT86" s="81" t="n">
        <f aca="false">SUM(AT84+AT85)</f>
        <v>9</v>
      </c>
      <c r="AU86" s="81" t="n">
        <f aca="false">SUM(AU84+AU85)</f>
        <v>11.25</v>
      </c>
      <c r="AV86" s="81" t="n">
        <f aca="false">SUM(AV84+AV85)</f>
        <v>8.4375</v>
      </c>
      <c r="AW86" s="81" t="n">
        <f aca="false">SUM(AW84+AW85)</f>
        <v>4.5</v>
      </c>
      <c r="AX86" s="81" t="n">
        <f aca="false">SUM(AX84+AX85)</f>
        <v>3.375</v>
      </c>
      <c r="AY86" s="81" t="n">
        <f aca="false">SUM(AY84+AY85)</f>
        <v>4.5</v>
      </c>
      <c r="AZ86" s="81" t="n">
        <f aca="false">SUM(AZ84+AZ85)</f>
        <v>3.375</v>
      </c>
      <c r="BA86" s="81" t="n">
        <f aca="false">SUM(BA84+BA85)</f>
        <v>3.375</v>
      </c>
      <c r="BB86" s="81" t="n">
        <f aca="false">SUM(B86:BA86)</f>
        <v>498.7125</v>
      </c>
    </row>
    <row collapsed="false" customFormat="false" customHeight="true" hidden="false" ht="12" outlineLevel="0" r="87">
      <c r="A87" s="83" t="s">
        <v>61</v>
      </c>
      <c r="B87" s="64"/>
      <c r="C87" s="81" t="n">
        <f aca="false">SUM(C84:F84)</f>
        <v>24</v>
      </c>
      <c r="D87" s="64"/>
      <c r="E87" s="81"/>
      <c r="F87" s="64"/>
      <c r="G87" s="81" t="n">
        <f aca="false">SUM(G84:J84)</f>
        <v>30.45</v>
      </c>
      <c r="H87" s="64"/>
      <c r="I87" s="64"/>
      <c r="J87" s="64"/>
      <c r="K87" s="81"/>
      <c r="L87" s="64"/>
      <c r="M87" s="64"/>
      <c r="N87" s="81" t="n">
        <f aca="false">SUM(N84:Q84)</f>
        <v>46.35</v>
      </c>
      <c r="O87" s="81"/>
      <c r="P87" s="64"/>
      <c r="Q87" s="64"/>
      <c r="R87" s="81" t="n">
        <f aca="false">SUM(R84:U84)</f>
        <v>51.9375</v>
      </c>
      <c r="S87" s="81"/>
      <c r="T87" s="64"/>
      <c r="U87" s="64"/>
      <c r="V87" s="81" t="n">
        <f aca="false">SUM(V84:Y84)</f>
        <v>50.25</v>
      </c>
      <c r="W87" s="64"/>
      <c r="X87" s="81"/>
      <c r="Y87" s="64"/>
      <c r="Z87" s="64"/>
      <c r="AA87" s="81" t="n">
        <f aca="false">SUM(AA84:AD84)</f>
        <v>42</v>
      </c>
      <c r="AB87" s="81"/>
      <c r="AC87" s="64"/>
      <c r="AD87" s="64"/>
      <c r="AE87" s="81" t="n">
        <f aca="false">SUM(AE84:AH84)</f>
        <v>42</v>
      </c>
      <c r="AF87" s="81"/>
      <c r="AG87" s="64"/>
      <c r="AH87" s="64"/>
      <c r="AI87" s="64"/>
      <c r="AJ87" s="81" t="n">
        <f aca="false">SUM(AJ84:AM84)</f>
        <v>41.85</v>
      </c>
      <c r="AK87" s="81"/>
      <c r="AL87" s="64"/>
      <c r="AM87" s="64"/>
      <c r="AN87" s="81" t="n">
        <f aca="false">SUM(AN84:AQ84)</f>
        <v>42</v>
      </c>
      <c r="AO87" s="81"/>
      <c r="AP87" s="64"/>
      <c r="AQ87" s="64"/>
      <c r="AR87" s="81" t="n">
        <f aca="false">SUM(AR84:AU84)</f>
        <v>41.25</v>
      </c>
      <c r="AS87" s="81"/>
      <c r="AT87" s="64"/>
      <c r="AU87" s="64"/>
      <c r="AV87" s="64"/>
      <c r="AW87" s="81" t="n">
        <f aca="false">SUM(AW84:BA84)</f>
        <v>19.125</v>
      </c>
      <c r="AX87" s="81"/>
      <c r="AY87" s="64"/>
      <c r="AZ87" s="64"/>
      <c r="BA87" s="64"/>
      <c r="BB87" s="64"/>
    </row>
    <row collapsed="false" customFormat="false" customHeight="true" hidden="false" ht="12" outlineLevel="0" r="88">
      <c r="A88" s="83" t="s">
        <v>62</v>
      </c>
      <c r="B88" s="64"/>
      <c r="C88" s="64" t="n">
        <f aca="false">C87/4*4.33</f>
        <v>25.98</v>
      </c>
      <c r="D88" s="64"/>
      <c r="E88" s="64"/>
      <c r="F88" s="64"/>
      <c r="G88" s="64" t="n">
        <f aca="false">G87/4*4.33</f>
        <v>32.962125</v>
      </c>
      <c r="H88" s="64"/>
      <c r="I88" s="64"/>
      <c r="J88" s="64"/>
      <c r="K88" s="64"/>
      <c r="L88" s="64"/>
      <c r="M88" s="64"/>
      <c r="N88" s="64" t="n">
        <f aca="false">N87/4*4.33</f>
        <v>50.173875</v>
      </c>
      <c r="O88" s="64"/>
      <c r="P88" s="64"/>
      <c r="Q88" s="64"/>
      <c r="R88" s="64" t="n">
        <f aca="false">R87/4*4.33</f>
        <v>56.22234375</v>
      </c>
      <c r="S88" s="64"/>
      <c r="T88" s="64"/>
      <c r="U88" s="64"/>
      <c r="V88" s="64" t="n">
        <f aca="false">V87/4*4.33</f>
        <v>54.395625</v>
      </c>
      <c r="W88" s="64"/>
      <c r="X88" s="64"/>
      <c r="Y88" s="64"/>
      <c r="Z88" s="64"/>
      <c r="AA88" s="64" t="n">
        <f aca="false">AA87/4*4.33</f>
        <v>45.465</v>
      </c>
      <c r="AB88" s="64"/>
      <c r="AC88" s="64"/>
      <c r="AD88" s="64"/>
      <c r="AE88" s="64" t="n">
        <f aca="false">AE87/4*4.33</f>
        <v>45.465</v>
      </c>
      <c r="AF88" s="64"/>
      <c r="AG88" s="64"/>
      <c r="AH88" s="64"/>
      <c r="AI88" s="64"/>
      <c r="AJ88" s="64" t="n">
        <f aca="false">AJ87/4*4.33</f>
        <v>45.302625</v>
      </c>
      <c r="AK88" s="64"/>
      <c r="AL88" s="64"/>
      <c r="AM88" s="64"/>
      <c r="AN88" s="64" t="n">
        <f aca="false">AN87/4*4.33</f>
        <v>45.465</v>
      </c>
      <c r="AO88" s="64"/>
      <c r="AP88" s="64"/>
      <c r="AQ88" s="64"/>
      <c r="AR88" s="64" t="n">
        <f aca="false">AR87/4*4.33</f>
        <v>44.653125</v>
      </c>
      <c r="AS88" s="64"/>
      <c r="AT88" s="64"/>
      <c r="AU88" s="64"/>
      <c r="AV88" s="64"/>
      <c r="AW88" s="64" t="n">
        <f aca="false">AW87/4*4.33</f>
        <v>20.7028125</v>
      </c>
      <c r="AX88" s="64"/>
      <c r="AY88" s="64"/>
      <c r="AZ88" s="64"/>
      <c r="BA88" s="64"/>
      <c r="BB88" s="64"/>
    </row>
    <row collapsed="false" customFormat="false" customHeight="true" hidden="false" ht="12" outlineLevel="0" r="89">
      <c r="A89" s="83" t="s">
        <v>63</v>
      </c>
      <c r="B89" s="84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84"/>
      <c r="BB89" s="64"/>
    </row>
    <row collapsed="false" customFormat="false" customHeight="true" hidden="false" ht="12" outlineLevel="0" r="90">
      <c r="A90" s="83" t="s">
        <v>28</v>
      </c>
      <c r="B90" s="84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64"/>
    </row>
    <row collapsed="false" customFormat="false" customHeight="true" hidden="false" ht="12" outlineLevel="0" r="91">
      <c r="A91" s="83" t="s">
        <v>64</v>
      </c>
      <c r="B91" s="84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84"/>
      <c r="BB91" s="64"/>
    </row>
    <row collapsed="false" customFormat="false" customHeight="true" hidden="false" ht="12" outlineLevel="0" r="92">
      <c r="A92" s="83" t="s">
        <v>30</v>
      </c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85"/>
      <c r="AM92" s="85"/>
      <c r="AN92" s="85"/>
      <c r="AO92" s="85"/>
      <c r="AP92" s="85"/>
      <c r="AQ92" s="85"/>
      <c r="AR92" s="85"/>
      <c r="AS92" s="85"/>
      <c r="AT92" s="85"/>
      <c r="AU92" s="85"/>
      <c r="AV92" s="85"/>
      <c r="AW92" s="85"/>
      <c r="AX92" s="85"/>
      <c r="AY92" s="85"/>
      <c r="AZ92" s="85"/>
      <c r="BA92" s="85"/>
      <c r="BB92" s="64"/>
    </row>
    <row collapsed="false" customFormat="false" customHeight="true" hidden="false" ht="12" outlineLevel="0" r="93">
      <c r="A93" s="83" t="s">
        <v>65</v>
      </c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64"/>
    </row>
    <row collapsed="false" customFormat="false" customHeight="true" hidden="false" ht="12" outlineLevel="0" r="94">
      <c r="A94" s="83" t="s">
        <v>66</v>
      </c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/>
      <c r="AM94" s="85"/>
      <c r="AN94" s="85"/>
      <c r="AO94" s="85"/>
      <c r="AP94" s="85"/>
      <c r="AQ94" s="85"/>
      <c r="AR94" s="85"/>
      <c r="AS94" s="85"/>
      <c r="AT94" s="85"/>
      <c r="AU94" s="85"/>
      <c r="AV94" s="85"/>
      <c r="AW94" s="85"/>
      <c r="AX94" s="85"/>
      <c r="AY94" s="85"/>
      <c r="AZ94" s="85"/>
      <c r="BA94" s="85"/>
      <c r="BB94" s="64"/>
    </row>
    <row collapsed="false" customFormat="false" customHeight="true" hidden="false" ht="12" outlineLevel="0" r="95">
      <c r="A95" s="83" t="s">
        <v>67</v>
      </c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85"/>
      <c r="AM95" s="85"/>
      <c r="AN95" s="85"/>
      <c r="AO95" s="85"/>
      <c r="AP95" s="85"/>
      <c r="AQ95" s="85"/>
      <c r="AR95" s="85"/>
      <c r="AS95" s="85"/>
      <c r="AT95" s="85"/>
      <c r="AU95" s="85"/>
      <c r="AV95" s="85"/>
      <c r="AW95" s="85"/>
      <c r="AX95" s="85"/>
      <c r="AY95" s="85"/>
      <c r="AZ95" s="85"/>
      <c r="BA95" s="85"/>
      <c r="BB95" s="64"/>
    </row>
    <row collapsed="false" customFormat="false" customHeight="true" hidden="false" ht="12" outlineLevel="0" r="96">
      <c r="A96" s="83" t="s">
        <v>68</v>
      </c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85"/>
      <c r="AM96" s="85"/>
      <c r="AN96" s="85"/>
      <c r="AO96" s="85"/>
      <c r="AP96" s="85"/>
      <c r="AQ96" s="85"/>
      <c r="AR96" s="85"/>
      <c r="AS96" s="85"/>
      <c r="AT96" s="85"/>
      <c r="AU96" s="85"/>
      <c r="AV96" s="85"/>
      <c r="AW96" s="85"/>
      <c r="AX96" s="85"/>
      <c r="AY96" s="85"/>
      <c r="AZ96" s="85"/>
      <c r="BA96" s="85"/>
      <c r="BB96" s="64"/>
    </row>
    <row collapsed="false" customFormat="false" customHeight="true" hidden="false" ht="12" outlineLevel="0" r="97">
      <c r="A97" s="83" t="s">
        <v>69</v>
      </c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85"/>
      <c r="AM97" s="85"/>
      <c r="AN97" s="85"/>
      <c r="AO97" s="85"/>
      <c r="AP97" s="85"/>
      <c r="AQ97" s="85"/>
      <c r="AR97" s="85"/>
      <c r="AS97" s="85"/>
      <c r="AT97" s="85"/>
      <c r="AU97" s="85"/>
      <c r="AV97" s="85"/>
      <c r="AW97" s="85"/>
      <c r="AX97" s="85"/>
      <c r="AY97" s="85"/>
      <c r="AZ97" s="85"/>
      <c r="BA97" s="85"/>
      <c r="BB97" s="64"/>
    </row>
    <row collapsed="false" customFormat="false" customHeight="true" hidden="false" ht="12" outlineLevel="0" r="98">
      <c r="A98" s="83" t="s">
        <v>70</v>
      </c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85"/>
      <c r="AM98" s="85"/>
      <c r="AN98" s="85"/>
      <c r="AO98" s="85"/>
      <c r="AP98" s="85"/>
      <c r="AQ98" s="85"/>
      <c r="AR98" s="85"/>
      <c r="AS98" s="85"/>
      <c r="AT98" s="85"/>
      <c r="AU98" s="85"/>
      <c r="AV98" s="85"/>
      <c r="AW98" s="85"/>
      <c r="AX98" s="85"/>
      <c r="AY98" s="85"/>
      <c r="AZ98" s="85"/>
      <c r="BA98" s="85"/>
      <c r="BB98" s="64"/>
    </row>
    <row collapsed="false" customFormat="false" customHeight="true" hidden="false" ht="12" outlineLevel="0" r="99">
      <c r="A99" s="83" t="s">
        <v>71</v>
      </c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85"/>
      <c r="AM99" s="85"/>
      <c r="AN99" s="85"/>
      <c r="AO99" s="85"/>
      <c r="AP99" s="85"/>
      <c r="AQ99" s="85"/>
      <c r="AR99" s="85"/>
      <c r="AS99" s="85"/>
      <c r="AT99" s="85"/>
      <c r="AU99" s="85"/>
      <c r="AV99" s="85"/>
      <c r="AW99" s="85"/>
      <c r="AX99" s="85"/>
      <c r="AY99" s="85"/>
      <c r="AZ99" s="85"/>
      <c r="BA99" s="85"/>
      <c r="BB99" s="64"/>
    </row>
    <row collapsed="false" customFormat="false" customHeight="true" hidden="false" ht="12" outlineLevel="0" r="100">
      <c r="A100" s="83" t="s">
        <v>78</v>
      </c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  <c r="AG100" s="86"/>
      <c r="AH100" s="86"/>
      <c r="AI100" s="86"/>
      <c r="AJ100" s="86"/>
      <c r="AK100" s="86"/>
      <c r="AL100" s="86"/>
      <c r="AM100" s="86"/>
      <c r="AN100" s="86"/>
      <c r="AO100" s="86"/>
      <c r="AP100" s="86"/>
      <c r="AQ100" s="86"/>
      <c r="AR100" s="86"/>
      <c r="AS100" s="86"/>
      <c r="AT100" s="86"/>
      <c r="AU100" s="86"/>
      <c r="AV100" s="86"/>
      <c r="AW100" s="86"/>
      <c r="AX100" s="86"/>
      <c r="AY100" s="86"/>
      <c r="AZ100" s="86"/>
      <c r="BA100" s="86"/>
      <c r="BB100" s="64"/>
    </row>
    <row collapsed="false" customFormat="false" customHeight="true" hidden="false" ht="12" outlineLevel="0" r="101">
      <c r="A101" s="64" t="s">
        <v>73</v>
      </c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87"/>
      <c r="AE101" s="87"/>
      <c r="AF101" s="87"/>
      <c r="AG101" s="87"/>
      <c r="AH101" s="87"/>
      <c r="AI101" s="87"/>
      <c r="AJ101" s="87"/>
      <c r="AK101" s="87"/>
      <c r="AL101" s="87"/>
      <c r="AM101" s="87"/>
      <c r="AN101" s="87"/>
      <c r="AO101" s="87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64"/>
    </row>
    <row collapsed="false" customFormat="false" customHeight="true" hidden="false" ht="15" outlineLevel="0" r="141">
      <c r="B141" s="61" t="s">
        <v>79</v>
      </c>
    </row>
    <row collapsed="false" customFormat="false" customHeight="true" hidden="false" ht="12" outlineLevel="0" r="143">
      <c r="A143" s="64" t="s">
        <v>40</v>
      </c>
      <c r="B143" s="64" t="n">
        <v>32</v>
      </c>
      <c r="C143" s="64"/>
      <c r="D143" s="64" t="n">
        <v>32</v>
      </c>
      <c r="E143" s="64"/>
      <c r="F143" s="64" t="n">
        <v>28</v>
      </c>
      <c r="G143" s="64"/>
      <c r="H143" s="64" t="n">
        <v>25</v>
      </c>
      <c r="I143" s="64"/>
      <c r="J143" s="64" t="n">
        <v>21</v>
      </c>
      <c r="K143" s="64" t="n">
        <v>18</v>
      </c>
      <c r="L143" s="64"/>
      <c r="M143" s="64" t="n">
        <v>14</v>
      </c>
      <c r="N143" s="64"/>
      <c r="O143" s="64" t="n">
        <v>10</v>
      </c>
      <c r="P143" s="64"/>
      <c r="Q143" s="64" t="n">
        <v>5</v>
      </c>
      <c r="R143" s="64"/>
      <c r="S143" s="64" t="n">
        <v>0</v>
      </c>
      <c r="T143" s="64"/>
      <c r="U143" s="64" t="n">
        <v>0</v>
      </c>
      <c r="V143" s="64"/>
      <c r="W143" s="64" t="n">
        <v>0</v>
      </c>
      <c r="X143" s="64"/>
      <c r="Y143" s="64" t="n">
        <v>10</v>
      </c>
      <c r="Z143" s="64"/>
      <c r="AA143" s="64" t="n">
        <v>10</v>
      </c>
      <c r="AB143" s="64"/>
      <c r="AC143" s="64" t="n">
        <v>10</v>
      </c>
      <c r="AD143" s="64"/>
      <c r="AE143" s="64" t="n">
        <v>10</v>
      </c>
      <c r="AF143" s="64"/>
      <c r="AG143" s="64" t="n">
        <v>10</v>
      </c>
      <c r="AH143" s="64"/>
      <c r="AI143" s="64" t="n">
        <v>10</v>
      </c>
      <c r="AJ143" s="64"/>
      <c r="AK143" s="64" t="n">
        <v>0</v>
      </c>
      <c r="AL143" s="64"/>
      <c r="AM143" s="64" t="n">
        <v>10</v>
      </c>
      <c r="AN143" s="64"/>
      <c r="AO143" s="64" t="n">
        <v>10</v>
      </c>
      <c r="AP143" s="64"/>
      <c r="AQ143" s="64" t="n">
        <v>10</v>
      </c>
      <c r="AR143" s="64"/>
      <c r="AS143" s="64" t="n">
        <v>10</v>
      </c>
      <c r="AT143" s="64"/>
      <c r="AU143" s="64" t="n">
        <v>15</v>
      </c>
      <c r="AV143" s="64"/>
      <c r="AW143" s="64" t="n">
        <v>70</v>
      </c>
      <c r="AX143" s="64"/>
      <c r="AY143" s="64" t="n">
        <v>70</v>
      </c>
      <c r="AZ143" s="64"/>
      <c r="BA143" s="64"/>
    </row>
    <row collapsed="false" customFormat="false" customHeight="true" hidden="false" ht="12" outlineLevel="0" r="144">
      <c r="A144" s="64" t="s">
        <v>41</v>
      </c>
      <c r="B144" s="64"/>
      <c r="C144" s="64" t="n">
        <v>18</v>
      </c>
      <c r="D144" s="64"/>
      <c r="E144" s="64" t="n">
        <v>18</v>
      </c>
      <c r="F144" s="64"/>
      <c r="G144" s="64" t="n">
        <v>18</v>
      </c>
      <c r="H144" s="64"/>
      <c r="I144" s="64" t="n">
        <v>18</v>
      </c>
      <c r="J144" s="64"/>
      <c r="K144" s="64"/>
      <c r="L144" s="64" t="n">
        <v>18</v>
      </c>
      <c r="M144" s="64"/>
      <c r="N144" s="64" t="n">
        <v>18</v>
      </c>
      <c r="O144" s="64"/>
      <c r="P144" s="64" t="n">
        <v>18</v>
      </c>
      <c r="Q144" s="64"/>
      <c r="R144" s="64" t="n">
        <v>18</v>
      </c>
      <c r="S144" s="64"/>
      <c r="T144" s="64" t="n">
        <v>18</v>
      </c>
      <c r="U144" s="64"/>
      <c r="V144" s="64" t="n">
        <v>18</v>
      </c>
      <c r="W144" s="64"/>
      <c r="X144" s="64" t="n">
        <v>18</v>
      </c>
      <c r="Y144" s="64"/>
      <c r="Z144" s="64" t="n">
        <v>18</v>
      </c>
      <c r="AA144" s="64"/>
      <c r="AB144" s="64" t="n">
        <v>18</v>
      </c>
      <c r="AC144" s="64"/>
      <c r="AD144" s="64" t="n">
        <v>18</v>
      </c>
      <c r="AE144" s="64"/>
      <c r="AF144" s="64" t="n">
        <v>18</v>
      </c>
      <c r="AG144" s="64"/>
      <c r="AH144" s="64" t="n">
        <v>18</v>
      </c>
      <c r="AI144" s="64"/>
      <c r="AJ144" s="64" t="n">
        <v>60</v>
      </c>
      <c r="AK144" s="64"/>
      <c r="AL144" s="64" t="n">
        <v>18</v>
      </c>
      <c r="AM144" s="64"/>
      <c r="AN144" s="64" t="n">
        <v>18</v>
      </c>
      <c r="AO144" s="64"/>
      <c r="AP144" s="64" t="n">
        <v>18</v>
      </c>
      <c r="AQ144" s="64"/>
      <c r="AR144" s="64" t="n">
        <v>18</v>
      </c>
      <c r="AS144" s="64"/>
      <c r="AT144" s="64" t="n">
        <v>18</v>
      </c>
      <c r="AU144" s="64"/>
      <c r="AV144" s="64" t="n">
        <v>18</v>
      </c>
      <c r="AW144" s="64"/>
      <c r="AX144" s="64" t="n">
        <v>18</v>
      </c>
      <c r="AY144" s="64"/>
      <c r="AZ144" s="64" t="n">
        <v>18</v>
      </c>
      <c r="BA144" s="64" t="n">
        <v>18</v>
      </c>
    </row>
    <row collapsed="false" customFormat="false" customHeight="true" hidden="false" ht="12.75" outlineLevel="0" r="145"/>
    <row collapsed="false" customFormat="false" customHeight="true" hidden="false" ht="12.75" outlineLevel="0" r="146">
      <c r="H146" s="65"/>
      <c r="I146" s="66" t="s">
        <v>42</v>
      </c>
      <c r="J146" s="67" t="str">
        <f aca="false">årsplan!E2</f>
        <v>Mads Dellgren</v>
      </c>
      <c r="K146" s="67"/>
      <c r="L146" s="67"/>
      <c r="M146" s="68"/>
      <c r="N146" s="66" t="s">
        <v>43</v>
      </c>
      <c r="O146" s="67" t="n">
        <f aca="false">årsplan!M2</f>
        <v>2012</v>
      </c>
      <c r="P146" s="67"/>
      <c r="Q146" s="67"/>
      <c r="S146" s="66" t="s">
        <v>44</v>
      </c>
      <c r="T146" s="67" t="n">
        <f aca="false">årsplan!R2</f>
        <v>0</v>
      </c>
      <c r="U146" s="67"/>
      <c r="V146" s="67"/>
      <c r="W146" s="67"/>
      <c r="X146" s="69"/>
      <c r="Z146" s="66"/>
      <c r="AA146" s="61"/>
    </row>
    <row collapsed="false" customFormat="false" customHeight="true" hidden="false" ht="12.75" outlineLevel="0" r="147">
      <c r="H147" s="65"/>
      <c r="I147" s="66"/>
      <c r="J147" s="70"/>
      <c r="K147" s="71"/>
      <c r="L147" s="71"/>
      <c r="M147" s="71"/>
      <c r="N147" s="66"/>
      <c r="O147" s="67"/>
      <c r="P147" s="71"/>
      <c r="Q147" s="71"/>
      <c r="R147" s="71"/>
      <c r="S147" s="66"/>
      <c r="T147" s="72"/>
      <c r="U147" s="65"/>
    </row>
    <row collapsed="false" customFormat="false" customHeight="true" hidden="false" ht="12" outlineLevel="0" r="148">
      <c r="A148" s="64" t="s">
        <v>75</v>
      </c>
      <c r="B148" s="64" t="s">
        <v>45</v>
      </c>
      <c r="C148" s="64"/>
      <c r="D148" s="64"/>
      <c r="E148" s="64" t="s">
        <v>46</v>
      </c>
      <c r="F148" s="64"/>
      <c r="G148" s="64"/>
      <c r="H148" s="64"/>
      <c r="I148" s="64" t="s">
        <v>47</v>
      </c>
      <c r="J148" s="64"/>
      <c r="K148" s="64"/>
      <c r="L148" s="64"/>
      <c r="M148" s="64" t="s">
        <v>48</v>
      </c>
      <c r="N148" s="64"/>
      <c r="O148" s="64"/>
      <c r="P148" s="64"/>
      <c r="Q148" s="64"/>
      <c r="R148" s="64" t="s">
        <v>49</v>
      </c>
      <c r="S148" s="64"/>
      <c r="T148" s="64"/>
      <c r="U148" s="64"/>
      <c r="V148" s="64" t="s">
        <v>50</v>
      </c>
      <c r="W148" s="64"/>
      <c r="X148" s="64"/>
      <c r="Y148" s="64"/>
      <c r="Z148" s="64" t="s">
        <v>51</v>
      </c>
      <c r="AA148" s="64"/>
      <c r="AB148" s="64"/>
      <c r="AC148" s="64"/>
      <c r="AD148" s="64"/>
      <c r="AE148" s="64" t="s">
        <v>52</v>
      </c>
      <c r="AF148" s="64"/>
      <c r="AG148" s="64"/>
      <c r="AH148" s="64"/>
      <c r="AI148" s="64" t="s">
        <v>53</v>
      </c>
      <c r="AJ148" s="64"/>
      <c r="AK148" s="64"/>
      <c r="AL148" s="64"/>
      <c r="AM148" s="64" t="s">
        <v>54</v>
      </c>
      <c r="AN148" s="64"/>
      <c r="AO148" s="64"/>
      <c r="AP148" s="64"/>
      <c r="AQ148" s="64"/>
      <c r="AR148" s="64" t="s">
        <v>55</v>
      </c>
      <c r="AS148" s="64"/>
      <c r="AT148" s="64"/>
      <c r="AU148" s="64"/>
      <c r="AV148" s="64" t="s">
        <v>56</v>
      </c>
      <c r="AW148" s="64"/>
      <c r="AX148" s="64"/>
      <c r="AY148" s="64"/>
      <c r="AZ148" s="64" t="s">
        <v>45</v>
      </c>
      <c r="BA148" s="64" t="s">
        <v>45</v>
      </c>
      <c r="BB148" s="80" t="s">
        <v>57</v>
      </c>
    </row>
    <row collapsed="false" customFormat="false" customHeight="true" hidden="false" ht="12" outlineLevel="0" r="149">
      <c r="A149" s="64" t="s">
        <v>76</v>
      </c>
      <c r="B149" s="64" t="n">
        <v>42</v>
      </c>
      <c r="C149" s="64" t="n">
        <v>43</v>
      </c>
      <c r="D149" s="64" t="n">
        <v>44</v>
      </c>
      <c r="E149" s="64" t="n">
        <v>45</v>
      </c>
      <c r="F149" s="64" t="n">
        <v>46</v>
      </c>
      <c r="G149" s="64" t="n">
        <v>47</v>
      </c>
      <c r="H149" s="64" t="n">
        <v>48</v>
      </c>
      <c r="I149" s="64" t="n">
        <v>49</v>
      </c>
      <c r="J149" s="64" t="n">
        <v>50</v>
      </c>
      <c r="K149" s="64" t="n">
        <v>51</v>
      </c>
      <c r="L149" s="64" t="n">
        <v>52</v>
      </c>
      <c r="M149" s="64" t="n">
        <v>1</v>
      </c>
      <c r="N149" s="64" t="n">
        <v>2</v>
      </c>
      <c r="O149" s="64" t="n">
        <v>3</v>
      </c>
      <c r="P149" s="64" t="n">
        <v>4</v>
      </c>
      <c r="Q149" s="64" t="n">
        <v>5</v>
      </c>
      <c r="R149" s="64" t="n">
        <v>6</v>
      </c>
      <c r="S149" s="64" t="n">
        <v>7</v>
      </c>
      <c r="T149" s="64" t="n">
        <v>8</v>
      </c>
      <c r="U149" s="64" t="n">
        <v>9</v>
      </c>
      <c r="V149" s="64" t="n">
        <v>10</v>
      </c>
      <c r="W149" s="64" t="n">
        <v>11</v>
      </c>
      <c r="X149" s="64" t="n">
        <v>12</v>
      </c>
      <c r="Y149" s="64" t="n">
        <v>13</v>
      </c>
      <c r="Z149" s="64" t="n">
        <v>14</v>
      </c>
      <c r="AA149" s="64" t="n">
        <v>15</v>
      </c>
      <c r="AB149" s="64" t="n">
        <v>16</v>
      </c>
      <c r="AC149" s="64" t="n">
        <v>17</v>
      </c>
      <c r="AD149" s="64" t="n">
        <v>18</v>
      </c>
      <c r="AE149" s="64" t="n">
        <v>19</v>
      </c>
      <c r="AF149" s="64" t="n">
        <v>20</v>
      </c>
      <c r="AG149" s="64" t="n">
        <v>21</v>
      </c>
      <c r="AH149" s="64" t="n">
        <v>22</v>
      </c>
      <c r="AI149" s="64" t="n">
        <v>23</v>
      </c>
      <c r="AJ149" s="64" t="n">
        <v>24</v>
      </c>
      <c r="AK149" s="64" t="n">
        <v>25</v>
      </c>
      <c r="AL149" s="64" t="n">
        <v>26</v>
      </c>
      <c r="AM149" s="64" t="n">
        <v>27</v>
      </c>
      <c r="AN149" s="64" t="n">
        <v>28</v>
      </c>
      <c r="AO149" s="64" t="n">
        <v>29</v>
      </c>
      <c r="AP149" s="64" t="n">
        <v>30</v>
      </c>
      <c r="AQ149" s="64" t="n">
        <v>31</v>
      </c>
      <c r="AR149" s="64" t="n">
        <v>32</v>
      </c>
      <c r="AS149" s="64" t="n">
        <v>33</v>
      </c>
      <c r="AT149" s="64" t="n">
        <v>34</v>
      </c>
      <c r="AU149" s="64" t="n">
        <v>35</v>
      </c>
      <c r="AV149" s="64" t="n">
        <v>36</v>
      </c>
      <c r="AW149" s="64" t="n">
        <v>37</v>
      </c>
      <c r="AX149" s="64" t="n">
        <v>38</v>
      </c>
      <c r="AY149" s="64" t="n">
        <v>39</v>
      </c>
      <c r="AZ149" s="64" t="n">
        <v>40</v>
      </c>
      <c r="BA149" s="64" t="n">
        <v>41</v>
      </c>
      <c r="BB149" s="64"/>
    </row>
    <row collapsed="false" customFormat="true" customHeight="true" hidden="false" ht="12" outlineLevel="0" r="150" s="82">
      <c r="A150" s="81" t="s">
        <v>77</v>
      </c>
      <c r="B150" s="81" t="n">
        <f aca="false">$H$2-(B143*$H$2/100)</f>
        <v>10.2</v>
      </c>
      <c r="C150" s="81" t="n">
        <f aca="false">B150-(C144*B150/100)</f>
        <v>8.364</v>
      </c>
      <c r="D150" s="81" t="n">
        <f aca="false">$H$2-(D143*$H$2/100)</f>
        <v>10.2</v>
      </c>
      <c r="E150" s="81" t="n">
        <f aca="false">D150-(E144*D150/100)</f>
        <v>8.364</v>
      </c>
      <c r="F150" s="81" t="n">
        <f aca="false">$H$2-(F143*$H$2/100)</f>
        <v>10.8</v>
      </c>
      <c r="G150" s="81" t="n">
        <f aca="false">F150-(G144*F150/100)</f>
        <v>8.856</v>
      </c>
      <c r="H150" s="81" t="n">
        <f aca="false">$H$2-(H143*$H$2/100)</f>
        <v>11.25</v>
      </c>
      <c r="I150" s="81" t="n">
        <f aca="false">H150-(I144*H150/100)</f>
        <v>9.225</v>
      </c>
      <c r="J150" s="81" t="n">
        <f aca="false">$H$2-(J143*$H$2/100)</f>
        <v>11.85</v>
      </c>
      <c r="K150" s="81" t="n">
        <f aca="false">$H$2-(K143*$H$2/100)</f>
        <v>12.3</v>
      </c>
      <c r="L150" s="81" t="n">
        <f aca="false">K150-(L144*K150/100)</f>
        <v>10.086</v>
      </c>
      <c r="M150" s="81" t="n">
        <f aca="false">$H$2-(M143*$H$2/100)</f>
        <v>12.9</v>
      </c>
      <c r="N150" s="81" t="n">
        <f aca="false">M150-(N144*M150/100)</f>
        <v>10.578</v>
      </c>
      <c r="O150" s="81" t="n">
        <f aca="false">$H$2-(O143*$H$2/100)</f>
        <v>13.5</v>
      </c>
      <c r="P150" s="81" t="n">
        <f aca="false">O150-(P144*O150/100)</f>
        <v>11.07</v>
      </c>
      <c r="Q150" s="81" t="n">
        <f aca="false">$H$2-(Q143*$H$2/100)</f>
        <v>14.25</v>
      </c>
      <c r="R150" s="81" t="n">
        <f aca="false">Q150-(R144*Q150/100)</f>
        <v>11.685</v>
      </c>
      <c r="S150" s="81" t="n">
        <f aca="false">$H$2-(S143*$H$2/100)</f>
        <v>15</v>
      </c>
      <c r="T150" s="81" t="n">
        <f aca="false">S150-(T144*S150/100)</f>
        <v>12.3</v>
      </c>
      <c r="U150" s="81" t="n">
        <f aca="false">$H$2-(U143*$H$2/100)</f>
        <v>15</v>
      </c>
      <c r="V150" s="81" t="n">
        <f aca="false">U150-(V144*U150/100)</f>
        <v>12.3</v>
      </c>
      <c r="W150" s="81" t="n">
        <f aca="false">$H$2-(W143*$H$2/100)</f>
        <v>15</v>
      </c>
      <c r="X150" s="81" t="n">
        <f aca="false">W150-(X144*W150/100)</f>
        <v>12.3</v>
      </c>
      <c r="Y150" s="81" t="n">
        <f aca="false">$H$2-(Y143*$H$2/100)</f>
        <v>13.5</v>
      </c>
      <c r="Z150" s="81" t="n">
        <f aca="false">Y150-(Z144*Y150/100)</f>
        <v>11.07</v>
      </c>
      <c r="AA150" s="81" t="n">
        <f aca="false">$H$2-(AA143*$H$2/100)</f>
        <v>13.5</v>
      </c>
      <c r="AB150" s="81" t="n">
        <f aca="false">AA150-(AB144*AA150/100)</f>
        <v>11.07</v>
      </c>
      <c r="AC150" s="81" t="n">
        <f aca="false">$H$2-(AC143*$H$2/100)</f>
        <v>13.5</v>
      </c>
      <c r="AD150" s="81" t="n">
        <f aca="false">AC150-(AD144*AC150/100)</f>
        <v>11.07</v>
      </c>
      <c r="AE150" s="81" t="n">
        <f aca="false">$H$2-(AE143*$H$2/100)</f>
        <v>13.5</v>
      </c>
      <c r="AF150" s="81" t="n">
        <f aca="false">AE150-(AF144*AE150/100)</f>
        <v>11.07</v>
      </c>
      <c r="AG150" s="81" t="n">
        <f aca="false">$H$2-(AG143*$H$2/100)</f>
        <v>13.5</v>
      </c>
      <c r="AH150" s="81" t="n">
        <f aca="false">AG150-(AH144*AG150/100)</f>
        <v>11.07</v>
      </c>
      <c r="AI150" s="81" t="n">
        <f aca="false">$H$2-(AI143*$H$2/100)</f>
        <v>13.5</v>
      </c>
      <c r="AJ150" s="81" t="n">
        <f aca="false">AI150-(AJ144*AI150/100)</f>
        <v>5.4</v>
      </c>
      <c r="AK150" s="81" t="n">
        <f aca="false">$H$2-(AK143*$H$2/100)</f>
        <v>15</v>
      </c>
      <c r="AL150" s="81" t="n">
        <f aca="false">AK150-(AL144*AK150/100)</f>
        <v>12.3</v>
      </c>
      <c r="AM150" s="81" t="n">
        <f aca="false">$H$2-(AM143*$H$2/100)</f>
        <v>13.5</v>
      </c>
      <c r="AN150" s="81" t="n">
        <f aca="false">AM150-(AN144*AM150/100)</f>
        <v>11.07</v>
      </c>
      <c r="AO150" s="81" t="n">
        <f aca="false">$H$2-(AO143*$H$2/100)</f>
        <v>13.5</v>
      </c>
      <c r="AP150" s="81" t="n">
        <f aca="false">AO150-(AP144*AO150/100)</f>
        <v>11.07</v>
      </c>
      <c r="AQ150" s="81" t="n">
        <f aca="false">$H$2-(AQ143*$H$2/100)</f>
        <v>13.5</v>
      </c>
      <c r="AR150" s="81" t="n">
        <f aca="false">AQ150-(AR144*AQ150/100)</f>
        <v>11.07</v>
      </c>
      <c r="AS150" s="81" t="n">
        <f aca="false">$H$2-(AS143*$H$2/100)</f>
        <v>13.5</v>
      </c>
      <c r="AT150" s="81" t="n">
        <f aca="false">AS150-(AT144*AS150/100)</f>
        <v>11.07</v>
      </c>
      <c r="AU150" s="81" t="n">
        <f aca="false">$H$2-(AU143*$H$2/100)</f>
        <v>12.75</v>
      </c>
      <c r="AV150" s="81" t="n">
        <f aca="false">AU150-(AV144*AU150/100)</f>
        <v>10.455</v>
      </c>
      <c r="AW150" s="81" t="n">
        <f aca="false">$H$2-(AW143*$H$2/100)</f>
        <v>4.5</v>
      </c>
      <c r="AX150" s="81" t="n">
        <f aca="false">AW150-(AX144*AW150/100)</f>
        <v>3.69</v>
      </c>
      <c r="AY150" s="81" t="n">
        <f aca="false">$H$2-(AY143*$H$2/100)</f>
        <v>4.5</v>
      </c>
      <c r="AZ150" s="81" t="n">
        <f aca="false">AY150-(AZ144*AY150/100)</f>
        <v>3.69</v>
      </c>
      <c r="BA150" s="81" t="n">
        <f aca="false">AY150-(BA144*AY150/100)</f>
        <v>3.69</v>
      </c>
      <c r="BB150" s="81" t="n">
        <f aca="false">SUM(B150:BA150)</f>
        <v>577.983</v>
      </c>
    </row>
    <row collapsed="false" customFormat="false" customHeight="true" hidden="false" ht="12" outlineLevel="0" r="151">
      <c r="A151" s="64" t="s">
        <v>59</v>
      </c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</row>
    <row collapsed="false" customFormat="false" customHeight="true" hidden="false" ht="12" outlineLevel="0" r="152">
      <c r="A152" s="64" t="s">
        <v>60</v>
      </c>
      <c r="B152" s="81" t="n">
        <f aca="false">SUM(B150+B151)</f>
        <v>10.2</v>
      </c>
      <c r="C152" s="81" t="n">
        <f aca="false">SUM(C150+C151)</f>
        <v>8.364</v>
      </c>
      <c r="D152" s="81" t="n">
        <f aca="false">SUM(D150+D151)</f>
        <v>10.2</v>
      </c>
      <c r="E152" s="81" t="n">
        <f aca="false">SUM(E150+E151)</f>
        <v>8.364</v>
      </c>
      <c r="F152" s="81" t="n">
        <f aca="false">SUM(F150+F151)</f>
        <v>10.8</v>
      </c>
      <c r="G152" s="81" t="n">
        <f aca="false">SUM(G150+G151)</f>
        <v>8.856</v>
      </c>
      <c r="H152" s="81" t="n">
        <f aca="false">SUM(H150+H151)</f>
        <v>11.25</v>
      </c>
      <c r="I152" s="81" t="n">
        <f aca="false">SUM(I150+I151)</f>
        <v>9.225</v>
      </c>
      <c r="J152" s="81" t="n">
        <f aca="false">SUM(J150+J151)</f>
        <v>11.85</v>
      </c>
      <c r="K152" s="81" t="n">
        <f aca="false">SUM(K150+K151)</f>
        <v>12.3</v>
      </c>
      <c r="L152" s="81" t="n">
        <f aca="false">SUM(L150+L151)</f>
        <v>10.086</v>
      </c>
      <c r="M152" s="81" t="n">
        <f aca="false">SUM(M150+M151)</f>
        <v>12.9</v>
      </c>
      <c r="N152" s="81" t="n">
        <f aca="false">SUM(N150+N151)</f>
        <v>10.578</v>
      </c>
      <c r="O152" s="81" t="n">
        <f aca="false">SUM(O150+O151)</f>
        <v>13.5</v>
      </c>
      <c r="P152" s="81" t="n">
        <f aca="false">SUM(P150+P151)</f>
        <v>11.07</v>
      </c>
      <c r="Q152" s="81" t="n">
        <f aca="false">SUM(Q150+Q151)</f>
        <v>14.25</v>
      </c>
      <c r="R152" s="81" t="n">
        <f aca="false">SUM(R150+R151)</f>
        <v>11.685</v>
      </c>
      <c r="S152" s="81" t="n">
        <f aca="false">SUM(S150+S151)</f>
        <v>15</v>
      </c>
      <c r="T152" s="81" t="n">
        <f aca="false">SUM(T150+T151)</f>
        <v>12.3</v>
      </c>
      <c r="U152" s="81" t="n">
        <f aca="false">SUM(U150+U151)</f>
        <v>15</v>
      </c>
      <c r="V152" s="81" t="n">
        <f aca="false">SUM(V150+V151)</f>
        <v>12.3</v>
      </c>
      <c r="W152" s="81" t="n">
        <f aca="false">SUM(W150+W151)</f>
        <v>15</v>
      </c>
      <c r="X152" s="81" t="n">
        <f aca="false">SUM(X150+X151)</f>
        <v>12.3</v>
      </c>
      <c r="Y152" s="81" t="n">
        <f aca="false">SUM(Y150+Y151)</f>
        <v>13.5</v>
      </c>
      <c r="Z152" s="81" t="n">
        <f aca="false">SUM(Z150+Z151)</f>
        <v>11.07</v>
      </c>
      <c r="AA152" s="81" t="n">
        <f aca="false">SUM(AA150+AA151)</f>
        <v>13.5</v>
      </c>
      <c r="AB152" s="81" t="n">
        <f aca="false">SUM(AB150+AB151)</f>
        <v>11.07</v>
      </c>
      <c r="AC152" s="81" t="n">
        <f aca="false">SUM(AC150+AC151)</f>
        <v>13.5</v>
      </c>
      <c r="AD152" s="81" t="n">
        <f aca="false">SUM(AD150+AD151)</f>
        <v>11.07</v>
      </c>
      <c r="AE152" s="81" t="n">
        <f aca="false">SUM(AE150+AE151)</f>
        <v>13.5</v>
      </c>
      <c r="AF152" s="81" t="n">
        <f aca="false">SUM(AF150+AF151)</f>
        <v>11.07</v>
      </c>
      <c r="AG152" s="81" t="n">
        <f aca="false">SUM(AG150+AG151)</f>
        <v>13.5</v>
      </c>
      <c r="AH152" s="81" t="n">
        <f aca="false">SUM(AH150+AH151)</f>
        <v>11.07</v>
      </c>
      <c r="AI152" s="81" t="n">
        <f aca="false">SUM(AI150+AI151)</f>
        <v>13.5</v>
      </c>
      <c r="AJ152" s="81" t="n">
        <f aca="false">SUM(AJ150+AJ151)</f>
        <v>5.4</v>
      </c>
      <c r="AK152" s="81" t="n">
        <f aca="false">SUM(AK150+AK151)</f>
        <v>15</v>
      </c>
      <c r="AL152" s="81" t="n">
        <f aca="false">SUM(AL150+AL151)</f>
        <v>12.3</v>
      </c>
      <c r="AM152" s="81" t="n">
        <f aca="false">SUM(AM150+AM151)</f>
        <v>13.5</v>
      </c>
      <c r="AN152" s="81" t="n">
        <f aca="false">SUM(AN150+AN151)</f>
        <v>11.07</v>
      </c>
      <c r="AO152" s="81" t="n">
        <f aca="false">SUM(AO150+AO151)</f>
        <v>13.5</v>
      </c>
      <c r="AP152" s="81" t="n">
        <f aca="false">SUM(AP150+AP151)</f>
        <v>11.07</v>
      </c>
      <c r="AQ152" s="81" t="n">
        <f aca="false">SUM(AQ150+AQ151)</f>
        <v>13.5</v>
      </c>
      <c r="AR152" s="81" t="n">
        <f aca="false">SUM(AR150+AR151)</f>
        <v>11.07</v>
      </c>
      <c r="AS152" s="81" t="n">
        <f aca="false">SUM(AS150+AS151)</f>
        <v>13.5</v>
      </c>
      <c r="AT152" s="81" t="n">
        <f aca="false">SUM(AT150+AT151)</f>
        <v>11.07</v>
      </c>
      <c r="AU152" s="81" t="n">
        <f aca="false">SUM(AU150+AU151)</f>
        <v>12.75</v>
      </c>
      <c r="AV152" s="81" t="n">
        <f aca="false">SUM(AV150+AV151)</f>
        <v>10.455</v>
      </c>
      <c r="AW152" s="81" t="n">
        <f aca="false">SUM(AW150+AW151)</f>
        <v>4.5</v>
      </c>
      <c r="AX152" s="81" t="n">
        <f aca="false">SUM(AX150+AX151)</f>
        <v>3.69</v>
      </c>
      <c r="AY152" s="81" t="n">
        <f aca="false">SUM(AY150+AY151)</f>
        <v>4.5</v>
      </c>
      <c r="AZ152" s="81" t="n">
        <f aca="false">SUM(AZ150+AZ151)</f>
        <v>3.69</v>
      </c>
      <c r="BA152" s="81" t="n">
        <f aca="false">SUM(BA150+BA151)</f>
        <v>3.69</v>
      </c>
      <c r="BB152" s="81" t="n">
        <f aca="false">SUM(B152:BA152)</f>
        <v>577.983</v>
      </c>
    </row>
    <row collapsed="false" customFormat="false" customHeight="true" hidden="false" ht="12" outlineLevel="0" r="153">
      <c r="A153" s="83" t="s">
        <v>61</v>
      </c>
      <c r="B153" s="64"/>
      <c r="C153" s="81" t="n">
        <f aca="false">SUM(C150:F150)</f>
        <v>37.728</v>
      </c>
      <c r="D153" s="64"/>
      <c r="E153" s="81"/>
      <c r="F153" s="64"/>
      <c r="G153" s="81" t="n">
        <f aca="false">SUM(G150:J150)</f>
        <v>41.181</v>
      </c>
      <c r="H153" s="64"/>
      <c r="I153" s="64"/>
      <c r="J153" s="64"/>
      <c r="K153" s="81"/>
      <c r="L153" s="64"/>
      <c r="M153" s="64"/>
      <c r="N153" s="81" t="n">
        <f aca="false">SUM(N150:Q150)</f>
        <v>49.398</v>
      </c>
      <c r="O153" s="81"/>
      <c r="P153" s="64"/>
      <c r="Q153" s="64"/>
      <c r="R153" s="81" t="n">
        <f aca="false">SUM(R150:U150)</f>
        <v>53.985</v>
      </c>
      <c r="S153" s="81"/>
      <c r="T153" s="64"/>
      <c r="U153" s="64"/>
      <c r="V153" s="81" t="n">
        <f aca="false">SUM(V150:Y150)</f>
        <v>53.1</v>
      </c>
      <c r="W153" s="64"/>
      <c r="X153" s="81"/>
      <c r="Y153" s="64"/>
      <c r="Z153" s="64"/>
      <c r="AA153" s="81" t="n">
        <f aca="false">SUM(AA150:AD150)</f>
        <v>49.14</v>
      </c>
      <c r="AB153" s="81"/>
      <c r="AC153" s="64"/>
      <c r="AD153" s="64"/>
      <c r="AE153" s="81" t="n">
        <f aca="false">SUM(AE150:AH150)</f>
        <v>49.14</v>
      </c>
      <c r="AF153" s="81"/>
      <c r="AG153" s="64"/>
      <c r="AH153" s="64"/>
      <c r="AI153" s="64"/>
      <c r="AJ153" s="81" t="n">
        <f aca="false">SUM(AJ150:AM150)</f>
        <v>46.2</v>
      </c>
      <c r="AK153" s="81"/>
      <c r="AL153" s="64"/>
      <c r="AM153" s="64"/>
      <c r="AN153" s="81" t="n">
        <f aca="false">SUM(AN150:AQ150)</f>
        <v>49.14</v>
      </c>
      <c r="AO153" s="81"/>
      <c r="AP153" s="64"/>
      <c r="AQ153" s="64"/>
      <c r="AR153" s="81" t="n">
        <f aca="false">SUM(AR150:AU150)</f>
        <v>48.39</v>
      </c>
      <c r="AS153" s="81"/>
      <c r="AT153" s="64"/>
      <c r="AU153" s="64"/>
      <c r="AV153" s="64"/>
      <c r="AW153" s="81" t="n">
        <f aca="false">SUM(AW150:BA150)</f>
        <v>20.07</v>
      </c>
      <c r="AX153" s="81"/>
      <c r="AY153" s="64"/>
      <c r="AZ153" s="64"/>
      <c r="BA153" s="64"/>
      <c r="BB153" s="64"/>
    </row>
    <row collapsed="false" customFormat="false" customHeight="true" hidden="false" ht="12" outlineLevel="0" r="154">
      <c r="A154" s="83" t="s">
        <v>62</v>
      </c>
      <c r="B154" s="64"/>
      <c r="C154" s="64" t="n">
        <f aca="false">C153/4*4.33</f>
        <v>40.84056</v>
      </c>
      <c r="D154" s="64"/>
      <c r="E154" s="64"/>
      <c r="F154" s="64"/>
      <c r="G154" s="64" t="n">
        <f aca="false">G153/4*4.33</f>
        <v>44.5784325</v>
      </c>
      <c r="H154" s="64"/>
      <c r="I154" s="64"/>
      <c r="J154" s="64"/>
      <c r="K154" s="64"/>
      <c r="L154" s="64"/>
      <c r="M154" s="64"/>
      <c r="N154" s="64" t="n">
        <f aca="false">N153/4*4.33</f>
        <v>53.473335</v>
      </c>
      <c r="O154" s="64"/>
      <c r="P154" s="64"/>
      <c r="Q154" s="64"/>
      <c r="R154" s="64" t="n">
        <f aca="false">R153/4*4.33</f>
        <v>58.4387625</v>
      </c>
      <c r="S154" s="64"/>
      <c r="T154" s="64"/>
      <c r="U154" s="64"/>
      <c r="V154" s="64" t="n">
        <f aca="false">V153/4*4.33</f>
        <v>57.48075</v>
      </c>
      <c r="W154" s="64"/>
      <c r="X154" s="64"/>
      <c r="Y154" s="64"/>
      <c r="Z154" s="64"/>
      <c r="AA154" s="64" t="n">
        <f aca="false">AA153/4*4.33</f>
        <v>53.19405</v>
      </c>
      <c r="AB154" s="64"/>
      <c r="AC154" s="64"/>
      <c r="AD154" s="64"/>
      <c r="AE154" s="64" t="n">
        <f aca="false">AE153/4*4.33</f>
        <v>53.19405</v>
      </c>
      <c r="AF154" s="64"/>
      <c r="AG154" s="64"/>
      <c r="AH154" s="64"/>
      <c r="AI154" s="64"/>
      <c r="AJ154" s="64" t="n">
        <f aca="false">AJ153/4*4.33</f>
        <v>50.0115</v>
      </c>
      <c r="AK154" s="64"/>
      <c r="AL154" s="64"/>
      <c r="AM154" s="64"/>
      <c r="AN154" s="64" t="n">
        <f aca="false">AN153/4*4.33</f>
        <v>53.19405</v>
      </c>
      <c r="AO154" s="64"/>
      <c r="AP154" s="64"/>
      <c r="AQ154" s="64"/>
      <c r="AR154" s="64" t="n">
        <f aca="false">AR153/4*4.33</f>
        <v>52.382175</v>
      </c>
      <c r="AS154" s="64"/>
      <c r="AT154" s="64"/>
      <c r="AU154" s="64"/>
      <c r="AV154" s="64"/>
      <c r="AW154" s="64" t="n">
        <f aca="false">AW153/4*4.33</f>
        <v>21.725775</v>
      </c>
      <c r="AX154" s="64"/>
      <c r="AY154" s="64"/>
      <c r="AZ154" s="64"/>
      <c r="BA154" s="64"/>
      <c r="BB154" s="64"/>
    </row>
    <row collapsed="false" customFormat="false" customHeight="true" hidden="false" ht="12" outlineLevel="0" r="155">
      <c r="A155" s="83" t="s">
        <v>63</v>
      </c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64"/>
    </row>
    <row collapsed="false" customFormat="false" customHeight="true" hidden="false" ht="12" outlineLevel="0" r="156">
      <c r="A156" s="83" t="s">
        <v>28</v>
      </c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  <c r="AO156" s="84"/>
      <c r="AP156" s="84"/>
      <c r="AQ156" s="84"/>
      <c r="AR156" s="84"/>
      <c r="AS156" s="84"/>
      <c r="AT156" s="84"/>
      <c r="AU156" s="84"/>
      <c r="AV156" s="84"/>
      <c r="AW156" s="84"/>
      <c r="AX156" s="84"/>
      <c r="AY156" s="84"/>
      <c r="AZ156" s="84"/>
      <c r="BA156" s="84"/>
      <c r="BB156" s="64"/>
    </row>
    <row collapsed="false" customFormat="false" customHeight="true" hidden="false" ht="12" outlineLevel="0" r="157">
      <c r="A157" s="83" t="s">
        <v>64</v>
      </c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  <c r="AO157" s="84"/>
      <c r="AP157" s="84"/>
      <c r="AQ157" s="84"/>
      <c r="AR157" s="84"/>
      <c r="AS157" s="84"/>
      <c r="AT157" s="84"/>
      <c r="AU157" s="84"/>
      <c r="AV157" s="84"/>
      <c r="AW157" s="84"/>
      <c r="AX157" s="84"/>
      <c r="AY157" s="84"/>
      <c r="AZ157" s="84"/>
      <c r="BA157" s="84"/>
      <c r="BB157" s="64"/>
    </row>
    <row collapsed="false" customFormat="false" customHeight="true" hidden="false" ht="12" outlineLevel="0" r="158">
      <c r="A158" s="83" t="s">
        <v>30</v>
      </c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  <c r="AG158" s="85"/>
      <c r="AH158" s="85"/>
      <c r="AI158" s="85"/>
      <c r="AJ158" s="85"/>
      <c r="AK158" s="85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64"/>
    </row>
    <row collapsed="false" customFormat="false" customHeight="true" hidden="false" ht="12" outlineLevel="0" r="159">
      <c r="A159" s="83" t="s">
        <v>65</v>
      </c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  <c r="AG159" s="85"/>
      <c r="AH159" s="85"/>
      <c r="AI159" s="85"/>
      <c r="AJ159" s="85"/>
      <c r="AK159" s="85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64"/>
    </row>
    <row collapsed="false" customFormat="false" customHeight="true" hidden="false" ht="12" outlineLevel="0" r="160">
      <c r="A160" s="83" t="s">
        <v>66</v>
      </c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  <c r="AG160" s="85"/>
      <c r="AH160" s="85"/>
      <c r="AI160" s="85"/>
      <c r="AJ160" s="85"/>
      <c r="AK160" s="85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64"/>
    </row>
    <row collapsed="false" customFormat="false" customHeight="true" hidden="false" ht="12" outlineLevel="0" r="161">
      <c r="A161" s="83" t="s">
        <v>67</v>
      </c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  <c r="AG161" s="85"/>
      <c r="AH161" s="85"/>
      <c r="AI161" s="85"/>
      <c r="AJ161" s="85"/>
      <c r="AK161" s="85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64"/>
    </row>
    <row collapsed="false" customFormat="false" customHeight="true" hidden="false" ht="12" outlineLevel="0" r="162">
      <c r="A162" s="83" t="s">
        <v>68</v>
      </c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  <c r="AI162" s="85"/>
      <c r="AJ162" s="85"/>
      <c r="AK162" s="85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64"/>
    </row>
    <row collapsed="false" customFormat="false" customHeight="true" hidden="false" ht="12" outlineLevel="0" r="163">
      <c r="A163" s="83" t="s">
        <v>69</v>
      </c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85"/>
      <c r="AK163" s="85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64"/>
    </row>
    <row collapsed="false" customFormat="false" customHeight="true" hidden="false" ht="12" outlineLevel="0" r="164">
      <c r="A164" s="83" t="s">
        <v>70</v>
      </c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  <c r="AG164" s="85"/>
      <c r="AH164" s="85"/>
      <c r="AI164" s="85"/>
      <c r="AJ164" s="85"/>
      <c r="AK164" s="85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64"/>
    </row>
    <row collapsed="false" customFormat="false" customHeight="true" hidden="false" ht="12" outlineLevel="0" r="165">
      <c r="A165" s="83" t="s">
        <v>71</v>
      </c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  <c r="AG165" s="85"/>
      <c r="AH165" s="85"/>
      <c r="AI165" s="85"/>
      <c r="AJ165" s="85"/>
      <c r="AK165" s="85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64"/>
    </row>
    <row collapsed="false" customFormat="false" customHeight="true" hidden="false" ht="12" outlineLevel="0" r="166">
      <c r="A166" s="83" t="s">
        <v>78</v>
      </c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  <c r="AG166" s="86"/>
      <c r="AH166" s="86"/>
      <c r="AI166" s="86"/>
      <c r="AJ166" s="86"/>
      <c r="AK166" s="86"/>
      <c r="AL166" s="86"/>
      <c r="AM166" s="86"/>
      <c r="AN166" s="86"/>
      <c r="AO166" s="86"/>
      <c r="AP166" s="86"/>
      <c r="AQ166" s="86"/>
      <c r="AR166" s="86"/>
      <c r="AS166" s="86"/>
      <c r="AT166" s="86"/>
      <c r="AU166" s="86"/>
      <c r="AV166" s="86"/>
      <c r="AW166" s="86"/>
      <c r="AX166" s="86"/>
      <c r="AY166" s="86"/>
      <c r="AZ166" s="86"/>
      <c r="BA166" s="86"/>
      <c r="BB166" s="64"/>
    </row>
    <row collapsed="false" customFormat="false" customHeight="true" hidden="false" ht="12" outlineLevel="0" r="167">
      <c r="A167" s="64" t="s">
        <v>73</v>
      </c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7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64"/>
    </row>
    <row collapsed="false" customFormat="false" customHeight="true" hidden="false" ht="15" outlineLevel="0" r="208">
      <c r="B208" s="61" t="s">
        <v>80</v>
      </c>
    </row>
    <row collapsed="false" customFormat="false" customHeight="true" hidden="false" ht="12" outlineLevel="0" r="210">
      <c r="A210" s="64" t="s">
        <v>40</v>
      </c>
      <c r="B210" s="64" t="n">
        <v>25</v>
      </c>
      <c r="C210" s="64"/>
      <c r="D210" s="64" t="n">
        <v>25</v>
      </c>
      <c r="E210" s="64"/>
      <c r="F210" s="64" t="n">
        <v>25</v>
      </c>
      <c r="G210" s="64"/>
      <c r="H210" s="64" t="n">
        <v>20</v>
      </c>
      <c r="I210" s="64"/>
      <c r="J210" s="64" t="n">
        <v>20</v>
      </c>
      <c r="K210" s="64" t="n">
        <v>15</v>
      </c>
      <c r="L210" s="64"/>
      <c r="M210" s="64" t="n">
        <v>10</v>
      </c>
      <c r="N210" s="64"/>
      <c r="O210" s="64" t="n">
        <v>5</v>
      </c>
      <c r="P210" s="64"/>
      <c r="Q210" s="64" t="n">
        <v>0</v>
      </c>
      <c r="R210" s="64"/>
      <c r="S210" s="64" t="n">
        <v>0</v>
      </c>
      <c r="T210" s="64"/>
      <c r="U210" s="64" t="n">
        <v>0</v>
      </c>
      <c r="V210" s="64"/>
      <c r="W210" s="64" t="n">
        <v>0</v>
      </c>
      <c r="X210" s="64"/>
      <c r="Y210" s="64" t="n">
        <v>10</v>
      </c>
      <c r="Z210" s="64"/>
      <c r="AA210" s="64" t="n">
        <v>10</v>
      </c>
      <c r="AB210" s="64"/>
      <c r="AC210" s="64" t="n">
        <v>10</v>
      </c>
      <c r="AD210" s="64"/>
      <c r="AE210" s="64" t="n">
        <v>10</v>
      </c>
      <c r="AF210" s="64"/>
      <c r="AG210" s="64" t="n">
        <v>10</v>
      </c>
      <c r="AH210" s="64"/>
      <c r="AI210" s="64" t="n">
        <v>10</v>
      </c>
      <c r="AJ210" s="64"/>
      <c r="AK210" s="64" t="n">
        <v>0</v>
      </c>
      <c r="AL210" s="64"/>
      <c r="AM210" s="64" t="n">
        <v>10</v>
      </c>
      <c r="AN210" s="64"/>
      <c r="AO210" s="64" t="n">
        <v>10</v>
      </c>
      <c r="AP210" s="64"/>
      <c r="AQ210" s="64" t="n">
        <v>10</v>
      </c>
      <c r="AR210" s="64"/>
      <c r="AS210" s="64" t="n">
        <v>10</v>
      </c>
      <c r="AT210" s="64"/>
      <c r="AU210" s="64" t="n">
        <v>15</v>
      </c>
      <c r="AV210" s="64"/>
      <c r="AW210" s="64" t="n">
        <v>50</v>
      </c>
      <c r="AX210" s="64"/>
      <c r="AY210" s="64" t="n">
        <v>50</v>
      </c>
      <c r="AZ210" s="64"/>
      <c r="BA210" s="64"/>
    </row>
    <row collapsed="false" customFormat="false" customHeight="true" hidden="false" ht="12" outlineLevel="0" r="211">
      <c r="A211" s="64" t="s">
        <v>41</v>
      </c>
      <c r="B211" s="64"/>
      <c r="C211" s="64" t="n">
        <v>18</v>
      </c>
      <c r="D211" s="64"/>
      <c r="E211" s="64" t="n">
        <v>18</v>
      </c>
      <c r="F211" s="64"/>
      <c r="G211" s="64" t="n">
        <v>18</v>
      </c>
      <c r="H211" s="64"/>
      <c r="I211" s="64" t="n">
        <v>18</v>
      </c>
      <c r="J211" s="64"/>
      <c r="K211" s="64"/>
      <c r="L211" s="64" t="n">
        <v>18</v>
      </c>
      <c r="M211" s="64"/>
      <c r="N211" s="64" t="n">
        <v>18</v>
      </c>
      <c r="O211" s="64"/>
      <c r="P211" s="64" t="n">
        <v>18</v>
      </c>
      <c r="Q211" s="64"/>
      <c r="R211" s="64" t="n">
        <v>18</v>
      </c>
      <c r="S211" s="64"/>
      <c r="T211" s="64" t="n">
        <v>18</v>
      </c>
      <c r="U211" s="64"/>
      <c r="V211" s="64" t="n">
        <v>18</v>
      </c>
      <c r="W211" s="64"/>
      <c r="X211" s="64" t="n">
        <v>18</v>
      </c>
      <c r="Y211" s="64"/>
      <c r="Z211" s="64" t="n">
        <v>18</v>
      </c>
      <c r="AA211" s="64"/>
      <c r="AB211" s="64" t="n">
        <v>18</v>
      </c>
      <c r="AC211" s="64"/>
      <c r="AD211" s="64" t="n">
        <v>18</v>
      </c>
      <c r="AE211" s="64"/>
      <c r="AF211" s="64" t="n">
        <v>18</v>
      </c>
      <c r="AG211" s="64"/>
      <c r="AH211" s="64" t="n">
        <v>18</v>
      </c>
      <c r="AI211" s="64"/>
      <c r="AJ211" s="64" t="n">
        <v>50</v>
      </c>
      <c r="AK211" s="64"/>
      <c r="AL211" s="64" t="n">
        <v>18</v>
      </c>
      <c r="AM211" s="64"/>
      <c r="AN211" s="64" t="n">
        <v>18</v>
      </c>
      <c r="AO211" s="64"/>
      <c r="AP211" s="64" t="n">
        <v>18</v>
      </c>
      <c r="AQ211" s="64"/>
      <c r="AR211" s="64" t="n">
        <v>18</v>
      </c>
      <c r="AS211" s="64"/>
      <c r="AT211" s="64" t="n">
        <v>18</v>
      </c>
      <c r="AU211" s="64"/>
      <c r="AV211" s="64" t="n">
        <v>18</v>
      </c>
      <c r="AW211" s="64"/>
      <c r="AX211" s="64" t="n">
        <v>18</v>
      </c>
      <c r="AY211" s="64"/>
      <c r="AZ211" s="64" t="n">
        <v>18</v>
      </c>
      <c r="BA211" s="64" t="n">
        <v>18</v>
      </c>
    </row>
    <row collapsed="false" customFormat="false" customHeight="true" hidden="false" ht="12.75" outlineLevel="0" r="212"/>
    <row collapsed="false" customFormat="false" customHeight="true" hidden="false" ht="12.75" outlineLevel="0" r="213">
      <c r="H213" s="65"/>
      <c r="I213" s="66" t="s">
        <v>42</v>
      </c>
      <c r="J213" s="67" t="str">
        <f aca="false">årsplan!E2</f>
        <v>Mads Dellgren</v>
      </c>
      <c r="K213" s="67"/>
      <c r="L213" s="67"/>
      <c r="M213" s="68"/>
      <c r="N213" s="66" t="s">
        <v>43</v>
      </c>
      <c r="O213" s="67" t="n">
        <f aca="false">årsplan!M2</f>
        <v>2012</v>
      </c>
      <c r="P213" s="67"/>
      <c r="Q213" s="67"/>
      <c r="S213" s="66" t="s">
        <v>44</v>
      </c>
      <c r="T213" s="67" t="n">
        <f aca="false">årsplan!R2</f>
        <v>0</v>
      </c>
      <c r="U213" s="67"/>
      <c r="V213" s="67"/>
      <c r="W213" s="67"/>
      <c r="X213" s="69"/>
      <c r="Z213" s="66"/>
      <c r="AA213" s="61"/>
    </row>
    <row collapsed="false" customFormat="false" customHeight="true" hidden="false" ht="12.75" outlineLevel="0" r="214">
      <c r="H214" s="65"/>
      <c r="I214" s="66"/>
      <c r="J214" s="70"/>
      <c r="K214" s="71"/>
      <c r="L214" s="71"/>
      <c r="M214" s="71"/>
      <c r="N214" s="66"/>
      <c r="O214" s="67"/>
      <c r="P214" s="71"/>
      <c r="Q214" s="71"/>
      <c r="R214" s="71"/>
      <c r="S214" s="66"/>
      <c r="T214" s="72"/>
      <c r="U214" s="65"/>
    </row>
    <row collapsed="false" customFormat="false" customHeight="true" hidden="false" ht="12" outlineLevel="0" r="215">
      <c r="A215" s="64" t="s">
        <v>75</v>
      </c>
      <c r="B215" s="64" t="s">
        <v>45</v>
      </c>
      <c r="C215" s="64"/>
      <c r="D215" s="64"/>
      <c r="E215" s="64" t="s">
        <v>46</v>
      </c>
      <c r="F215" s="64"/>
      <c r="G215" s="64"/>
      <c r="H215" s="64"/>
      <c r="I215" s="64" t="s">
        <v>47</v>
      </c>
      <c r="J215" s="64"/>
      <c r="K215" s="64"/>
      <c r="L215" s="64"/>
      <c r="M215" s="64" t="s">
        <v>48</v>
      </c>
      <c r="N215" s="64"/>
      <c r="O215" s="64"/>
      <c r="P215" s="64"/>
      <c r="Q215" s="64"/>
      <c r="R215" s="64" t="s">
        <v>49</v>
      </c>
      <c r="S215" s="64"/>
      <c r="T215" s="64"/>
      <c r="U215" s="64"/>
      <c r="V215" s="64" t="s">
        <v>50</v>
      </c>
      <c r="W215" s="64"/>
      <c r="X215" s="64"/>
      <c r="Y215" s="64"/>
      <c r="Z215" s="64" t="s">
        <v>51</v>
      </c>
      <c r="AA215" s="64"/>
      <c r="AB215" s="64"/>
      <c r="AC215" s="64"/>
      <c r="AD215" s="64"/>
      <c r="AE215" s="64" t="s">
        <v>52</v>
      </c>
      <c r="AF215" s="64"/>
      <c r="AG215" s="64"/>
      <c r="AH215" s="64"/>
      <c r="AI215" s="64" t="s">
        <v>53</v>
      </c>
      <c r="AJ215" s="64"/>
      <c r="AK215" s="64"/>
      <c r="AL215" s="64"/>
      <c r="AM215" s="64" t="s">
        <v>54</v>
      </c>
      <c r="AN215" s="64"/>
      <c r="AO215" s="64"/>
      <c r="AP215" s="64"/>
      <c r="AQ215" s="64"/>
      <c r="AR215" s="64" t="s">
        <v>55</v>
      </c>
      <c r="AS215" s="64"/>
      <c r="AT215" s="64"/>
      <c r="AU215" s="64"/>
      <c r="AV215" s="64" t="s">
        <v>56</v>
      </c>
      <c r="AW215" s="64"/>
      <c r="AX215" s="64"/>
      <c r="AY215" s="64"/>
      <c r="AZ215" s="64" t="s">
        <v>45</v>
      </c>
      <c r="BA215" s="64" t="s">
        <v>45</v>
      </c>
      <c r="BB215" s="80" t="s">
        <v>57</v>
      </c>
    </row>
    <row collapsed="false" customFormat="false" customHeight="true" hidden="false" ht="12" outlineLevel="0" r="216">
      <c r="A216" s="64" t="s">
        <v>76</v>
      </c>
      <c r="B216" s="64" t="n">
        <v>42</v>
      </c>
      <c r="C216" s="64" t="n">
        <v>43</v>
      </c>
      <c r="D216" s="64" t="n">
        <v>44</v>
      </c>
      <c r="E216" s="64" t="n">
        <v>45</v>
      </c>
      <c r="F216" s="64" t="n">
        <v>46</v>
      </c>
      <c r="G216" s="64" t="n">
        <v>47</v>
      </c>
      <c r="H216" s="64" t="n">
        <v>48</v>
      </c>
      <c r="I216" s="64" t="n">
        <v>49</v>
      </c>
      <c r="J216" s="64" t="n">
        <v>50</v>
      </c>
      <c r="K216" s="64" t="n">
        <v>51</v>
      </c>
      <c r="L216" s="64" t="n">
        <v>52</v>
      </c>
      <c r="M216" s="64" t="n">
        <v>1</v>
      </c>
      <c r="N216" s="64" t="n">
        <v>2</v>
      </c>
      <c r="O216" s="64" t="n">
        <v>3</v>
      </c>
      <c r="P216" s="64" t="n">
        <v>4</v>
      </c>
      <c r="Q216" s="64" t="n">
        <v>5</v>
      </c>
      <c r="R216" s="64" t="n">
        <v>6</v>
      </c>
      <c r="S216" s="64" t="n">
        <v>7</v>
      </c>
      <c r="T216" s="64" t="n">
        <v>8</v>
      </c>
      <c r="U216" s="64" t="n">
        <v>9</v>
      </c>
      <c r="V216" s="64" t="n">
        <v>10</v>
      </c>
      <c r="W216" s="64" t="n">
        <v>11</v>
      </c>
      <c r="X216" s="64" t="n">
        <v>12</v>
      </c>
      <c r="Y216" s="64" t="n">
        <v>13</v>
      </c>
      <c r="Z216" s="64" t="n">
        <v>14</v>
      </c>
      <c r="AA216" s="64" t="n">
        <v>15</v>
      </c>
      <c r="AB216" s="64" t="n">
        <v>16</v>
      </c>
      <c r="AC216" s="64" t="n">
        <v>17</v>
      </c>
      <c r="AD216" s="64" t="n">
        <v>18</v>
      </c>
      <c r="AE216" s="64" t="n">
        <v>19</v>
      </c>
      <c r="AF216" s="64" t="n">
        <v>20</v>
      </c>
      <c r="AG216" s="64" t="n">
        <v>21</v>
      </c>
      <c r="AH216" s="64" t="n">
        <v>22</v>
      </c>
      <c r="AI216" s="64" t="n">
        <v>23</v>
      </c>
      <c r="AJ216" s="64" t="n">
        <v>24</v>
      </c>
      <c r="AK216" s="64" t="n">
        <v>25</v>
      </c>
      <c r="AL216" s="64" t="n">
        <v>26</v>
      </c>
      <c r="AM216" s="64" t="n">
        <v>27</v>
      </c>
      <c r="AN216" s="64" t="n">
        <v>28</v>
      </c>
      <c r="AO216" s="64" t="n">
        <v>29</v>
      </c>
      <c r="AP216" s="64" t="n">
        <v>30</v>
      </c>
      <c r="AQ216" s="64" t="n">
        <v>31</v>
      </c>
      <c r="AR216" s="64" t="n">
        <v>32</v>
      </c>
      <c r="AS216" s="64" t="n">
        <v>33</v>
      </c>
      <c r="AT216" s="64" t="n">
        <v>34</v>
      </c>
      <c r="AU216" s="64" t="n">
        <v>35</v>
      </c>
      <c r="AV216" s="64" t="n">
        <v>36</v>
      </c>
      <c r="AW216" s="64" t="n">
        <v>37</v>
      </c>
      <c r="AX216" s="64" t="n">
        <v>38</v>
      </c>
      <c r="AY216" s="64" t="n">
        <v>39</v>
      </c>
      <c r="AZ216" s="64" t="n">
        <v>40</v>
      </c>
      <c r="BA216" s="64" t="n">
        <v>41</v>
      </c>
      <c r="BB216" s="64"/>
    </row>
    <row collapsed="false" customFormat="true" customHeight="true" hidden="false" ht="12" outlineLevel="0" r="217" s="82">
      <c r="A217" s="81" t="s">
        <v>77</v>
      </c>
      <c r="B217" s="81" t="n">
        <f aca="false">$H$2-(B210*$H$2/100)</f>
        <v>11.25</v>
      </c>
      <c r="C217" s="81" t="n">
        <f aca="false">B217-(C211*B217/100)</f>
        <v>9.225</v>
      </c>
      <c r="D217" s="81" t="n">
        <f aca="false">$H$2-(D210*$H$2/100)</f>
        <v>11.25</v>
      </c>
      <c r="E217" s="81" t="n">
        <f aca="false">D217-(E211*D217/100)</f>
        <v>9.225</v>
      </c>
      <c r="F217" s="81" t="n">
        <f aca="false">$H$2-(F210*$H$2/100)</f>
        <v>11.25</v>
      </c>
      <c r="G217" s="81" t="n">
        <f aca="false">F217-(G211*F217/100)</f>
        <v>9.225</v>
      </c>
      <c r="H217" s="81" t="n">
        <f aca="false">$H$2-(H210*$H$2/100)</f>
        <v>12</v>
      </c>
      <c r="I217" s="81" t="n">
        <f aca="false">H217-(I211*H217/100)</f>
        <v>9.84</v>
      </c>
      <c r="J217" s="81" t="n">
        <f aca="false">$H$2-(J210*$H$2/100)</f>
        <v>12</v>
      </c>
      <c r="K217" s="81" t="n">
        <f aca="false">$H$2-(K210*$H$2/100)</f>
        <v>12.75</v>
      </c>
      <c r="L217" s="81" t="n">
        <f aca="false">K217-(L211*K217/100)</f>
        <v>10.455</v>
      </c>
      <c r="M217" s="81" t="n">
        <f aca="false">$H$2-(M210*$H$2/100)</f>
        <v>13.5</v>
      </c>
      <c r="N217" s="81" t="n">
        <f aca="false">M217-(N211*M217/100)</f>
        <v>11.07</v>
      </c>
      <c r="O217" s="81" t="n">
        <f aca="false">$H$2-(O210*$H$2/100)</f>
        <v>14.25</v>
      </c>
      <c r="P217" s="81" t="n">
        <f aca="false">O217-(P211*O217/100)</f>
        <v>11.685</v>
      </c>
      <c r="Q217" s="81" t="n">
        <f aca="false">$H$2-(Q210*$H$2/100)</f>
        <v>15</v>
      </c>
      <c r="R217" s="81" t="n">
        <f aca="false">Q217-(R211*Q217/100)</f>
        <v>12.3</v>
      </c>
      <c r="S217" s="81" t="n">
        <f aca="false">$H$2-(S210*$H$2/100)</f>
        <v>15</v>
      </c>
      <c r="T217" s="81" t="n">
        <f aca="false">S217-(T211*S217/100)</f>
        <v>12.3</v>
      </c>
      <c r="U217" s="81" t="n">
        <f aca="false">$H$2-(U210*$H$2/100)</f>
        <v>15</v>
      </c>
      <c r="V217" s="81" t="n">
        <f aca="false">U217-(V211*U217/100)</f>
        <v>12.3</v>
      </c>
      <c r="W217" s="81" t="n">
        <f aca="false">$H$2-(W210*$H$2/100)</f>
        <v>15</v>
      </c>
      <c r="X217" s="81" t="n">
        <f aca="false">W217-(X211*W217/100)</f>
        <v>12.3</v>
      </c>
      <c r="Y217" s="81" t="n">
        <f aca="false">$H$2-(Y210*$H$2/100)</f>
        <v>13.5</v>
      </c>
      <c r="Z217" s="81" t="n">
        <f aca="false">Y217-(Z211*Y217/100)</f>
        <v>11.07</v>
      </c>
      <c r="AA217" s="81" t="n">
        <f aca="false">$H$2-(AA210*$H$2/100)</f>
        <v>13.5</v>
      </c>
      <c r="AB217" s="81" t="n">
        <f aca="false">AA217-(AB211*AA217/100)</f>
        <v>11.07</v>
      </c>
      <c r="AC217" s="81" t="n">
        <f aca="false">$H$2-(AC210*$H$2/100)</f>
        <v>13.5</v>
      </c>
      <c r="AD217" s="81" t="n">
        <f aca="false">AC217-(AD211*AC217/100)</f>
        <v>11.07</v>
      </c>
      <c r="AE217" s="81" t="n">
        <f aca="false">$H$2-(AE210*$H$2/100)</f>
        <v>13.5</v>
      </c>
      <c r="AF217" s="81" t="n">
        <f aca="false">AE217-(AF211*AE217/100)</f>
        <v>11.07</v>
      </c>
      <c r="AG217" s="81" t="n">
        <f aca="false">$H$2-(AG210*$H$2/100)</f>
        <v>13.5</v>
      </c>
      <c r="AH217" s="81" t="n">
        <f aca="false">AG217-(AH211*AG217/100)</f>
        <v>11.07</v>
      </c>
      <c r="AI217" s="81" t="n">
        <f aca="false">$H$2-(AI210*$H$2/100)</f>
        <v>13.5</v>
      </c>
      <c r="AJ217" s="81" t="n">
        <f aca="false">AI217-(AJ211*AI217/100)</f>
        <v>6.75</v>
      </c>
      <c r="AK217" s="81" t="n">
        <f aca="false">$H$2-(AK210*$H$2/100)</f>
        <v>15</v>
      </c>
      <c r="AL217" s="81" t="n">
        <f aca="false">AK217-(AL211*AK217/100)</f>
        <v>12.3</v>
      </c>
      <c r="AM217" s="81" t="n">
        <f aca="false">$H$2-(AM210*$H$2/100)</f>
        <v>13.5</v>
      </c>
      <c r="AN217" s="81" t="n">
        <f aca="false">AM217-(AN211*AM217/100)</f>
        <v>11.07</v>
      </c>
      <c r="AO217" s="81" t="n">
        <f aca="false">$H$2-(AO210*$H$2/100)</f>
        <v>13.5</v>
      </c>
      <c r="AP217" s="81" t="n">
        <f aca="false">AO217-(AP211*AO217/100)</f>
        <v>11.07</v>
      </c>
      <c r="AQ217" s="81" t="n">
        <f aca="false">$H$2-(AQ210*$H$2/100)</f>
        <v>13.5</v>
      </c>
      <c r="AR217" s="81" t="n">
        <f aca="false">AQ217-(AR211*AQ217/100)</f>
        <v>11.07</v>
      </c>
      <c r="AS217" s="81" t="n">
        <f aca="false">$H$2-(AS210*$H$2/100)</f>
        <v>13.5</v>
      </c>
      <c r="AT217" s="81" t="n">
        <f aca="false">AS217-(AT211*AS217/100)</f>
        <v>11.07</v>
      </c>
      <c r="AU217" s="81" t="n">
        <f aca="false">$H$2-(AU210*$H$2/100)</f>
        <v>12.75</v>
      </c>
      <c r="AV217" s="81" t="n">
        <f aca="false">AU217-(AV211*AU217/100)</f>
        <v>10.455</v>
      </c>
      <c r="AW217" s="81" t="n">
        <f aca="false">$H$2-(AW210*$H$2/100)</f>
        <v>7.5</v>
      </c>
      <c r="AX217" s="81" t="n">
        <f aca="false">AW217-(AX211*AW217/100)</f>
        <v>6.15</v>
      </c>
      <c r="AY217" s="81" t="n">
        <f aca="false">$H$2-(AY210*$H$2/100)</f>
        <v>7.5</v>
      </c>
      <c r="AZ217" s="81" t="n">
        <f aca="false">AY217-(AZ211*AY217/100)</f>
        <v>6.15</v>
      </c>
      <c r="BA217" s="81" t="n">
        <f aca="false">AY217-(BA211*AY217/100)</f>
        <v>6.15</v>
      </c>
      <c r="BB217" s="81" t="n">
        <f aca="false">SUM(B217:BA217)</f>
        <v>603.51</v>
      </c>
    </row>
    <row collapsed="false" customFormat="false" customHeight="true" hidden="false" ht="12" outlineLevel="0" r="218">
      <c r="A218" s="64" t="s">
        <v>59</v>
      </c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</row>
    <row collapsed="false" customFormat="false" customHeight="true" hidden="false" ht="12" outlineLevel="0" r="219">
      <c r="A219" s="64" t="s">
        <v>60</v>
      </c>
      <c r="B219" s="81" t="n">
        <f aca="false">SUM(B217+B218)</f>
        <v>11.25</v>
      </c>
      <c r="C219" s="81" t="n">
        <f aca="false">SUM(C217+C218)</f>
        <v>9.225</v>
      </c>
      <c r="D219" s="81" t="n">
        <f aca="false">SUM(D217+D218)</f>
        <v>11.25</v>
      </c>
      <c r="E219" s="81" t="n">
        <f aca="false">SUM(E217+E218)</f>
        <v>9.225</v>
      </c>
      <c r="F219" s="81" t="n">
        <f aca="false">SUM(F217+F218)</f>
        <v>11.25</v>
      </c>
      <c r="G219" s="81" t="n">
        <f aca="false">SUM(G217+G218)</f>
        <v>9.225</v>
      </c>
      <c r="H219" s="81" t="n">
        <f aca="false">SUM(H217+H218)</f>
        <v>12</v>
      </c>
      <c r="I219" s="81" t="n">
        <f aca="false">SUM(I217+I218)</f>
        <v>9.84</v>
      </c>
      <c r="J219" s="81" t="n">
        <f aca="false">SUM(J217+J218)</f>
        <v>12</v>
      </c>
      <c r="K219" s="81" t="n">
        <f aca="false">SUM(K217+K218)</f>
        <v>12.75</v>
      </c>
      <c r="L219" s="81" t="n">
        <f aca="false">SUM(L217+L218)</f>
        <v>10.455</v>
      </c>
      <c r="M219" s="81" t="n">
        <f aca="false">SUM(M217+M218)</f>
        <v>13.5</v>
      </c>
      <c r="N219" s="81" t="n">
        <f aca="false">SUM(N217+N218)</f>
        <v>11.07</v>
      </c>
      <c r="O219" s="81" t="n">
        <f aca="false">SUM(O217+O218)</f>
        <v>14.25</v>
      </c>
      <c r="P219" s="81" t="n">
        <f aca="false">SUM(P217+P218)</f>
        <v>11.685</v>
      </c>
      <c r="Q219" s="81" t="n">
        <f aca="false">SUM(Q217+Q218)</f>
        <v>15</v>
      </c>
      <c r="R219" s="81" t="n">
        <f aca="false">SUM(R217+R218)</f>
        <v>12.3</v>
      </c>
      <c r="S219" s="81" t="n">
        <f aca="false">SUM(S217+S218)</f>
        <v>15</v>
      </c>
      <c r="T219" s="81" t="n">
        <f aca="false">SUM(T217+T218)</f>
        <v>12.3</v>
      </c>
      <c r="U219" s="81" t="n">
        <f aca="false">SUM(U217+U218)</f>
        <v>15</v>
      </c>
      <c r="V219" s="81" t="n">
        <f aca="false">SUM(V217+V218)</f>
        <v>12.3</v>
      </c>
      <c r="W219" s="81" t="n">
        <f aca="false">SUM(W217+W218)</f>
        <v>15</v>
      </c>
      <c r="X219" s="81" t="n">
        <f aca="false">SUM(X217+X218)</f>
        <v>12.3</v>
      </c>
      <c r="Y219" s="81" t="n">
        <f aca="false">SUM(Y217+Y218)</f>
        <v>13.5</v>
      </c>
      <c r="Z219" s="81" t="n">
        <f aca="false">SUM(Z217+Z218)</f>
        <v>11.07</v>
      </c>
      <c r="AA219" s="81" t="n">
        <f aca="false">SUM(AA217+AA218)</f>
        <v>13.5</v>
      </c>
      <c r="AB219" s="81" t="n">
        <f aca="false">SUM(AB217+AB218)</f>
        <v>11.07</v>
      </c>
      <c r="AC219" s="81" t="n">
        <f aca="false">SUM(AC217+AC218)</f>
        <v>13.5</v>
      </c>
      <c r="AD219" s="81" t="n">
        <f aca="false">SUM(AD217+AD218)</f>
        <v>11.07</v>
      </c>
      <c r="AE219" s="81" t="n">
        <f aca="false">SUM(AE217+AE218)</f>
        <v>13.5</v>
      </c>
      <c r="AF219" s="81" t="n">
        <f aca="false">SUM(AF217+AF218)</f>
        <v>11.07</v>
      </c>
      <c r="AG219" s="81" t="n">
        <f aca="false">SUM(AG217+AG218)</f>
        <v>13.5</v>
      </c>
      <c r="AH219" s="81" t="n">
        <f aca="false">SUM(AH217+AH218)</f>
        <v>11.07</v>
      </c>
      <c r="AI219" s="81" t="n">
        <f aca="false">SUM(AI217+AI218)</f>
        <v>13.5</v>
      </c>
      <c r="AJ219" s="81" t="n">
        <f aca="false">SUM(AJ217+AJ218)</f>
        <v>6.75</v>
      </c>
      <c r="AK219" s="81" t="n">
        <f aca="false">SUM(AK217+AK218)</f>
        <v>15</v>
      </c>
      <c r="AL219" s="81" t="n">
        <f aca="false">SUM(AL217+AL218)</f>
        <v>12.3</v>
      </c>
      <c r="AM219" s="81" t="n">
        <f aca="false">SUM(AM217+AM218)</f>
        <v>13.5</v>
      </c>
      <c r="AN219" s="81" t="n">
        <f aca="false">SUM(AN217+AN218)</f>
        <v>11.07</v>
      </c>
      <c r="AO219" s="81" t="n">
        <f aca="false">SUM(AO217+AO218)</f>
        <v>13.5</v>
      </c>
      <c r="AP219" s="81" t="n">
        <f aca="false">SUM(AP217+AP218)</f>
        <v>11.07</v>
      </c>
      <c r="AQ219" s="81" t="n">
        <f aca="false">SUM(AQ217+AQ218)</f>
        <v>13.5</v>
      </c>
      <c r="AR219" s="81" t="n">
        <f aca="false">SUM(AR217+AR218)</f>
        <v>11.07</v>
      </c>
      <c r="AS219" s="81" t="n">
        <f aca="false">SUM(AS217+AS218)</f>
        <v>13.5</v>
      </c>
      <c r="AT219" s="81" t="n">
        <f aca="false">SUM(AT217+AT218)</f>
        <v>11.07</v>
      </c>
      <c r="AU219" s="81" t="n">
        <f aca="false">SUM(AU217+AU218)</f>
        <v>12.75</v>
      </c>
      <c r="AV219" s="81" t="n">
        <f aca="false">SUM(AV217+AV218)</f>
        <v>10.455</v>
      </c>
      <c r="AW219" s="81" t="n">
        <f aca="false">SUM(AW217+AW218)</f>
        <v>7.5</v>
      </c>
      <c r="AX219" s="81" t="n">
        <f aca="false">SUM(AX217+AX218)</f>
        <v>6.15</v>
      </c>
      <c r="AY219" s="81" t="n">
        <f aca="false">SUM(AY217+AY218)</f>
        <v>7.5</v>
      </c>
      <c r="AZ219" s="81" t="n">
        <f aca="false">SUM(AZ217+AZ218)</f>
        <v>6.15</v>
      </c>
      <c r="BA219" s="81" t="n">
        <f aca="false">SUM(BA217+BA218)</f>
        <v>6.15</v>
      </c>
      <c r="BB219" s="81" t="n">
        <f aca="false">SUM(B219:BA219)</f>
        <v>603.51</v>
      </c>
    </row>
    <row collapsed="false" customFormat="false" customHeight="true" hidden="false" ht="12" outlineLevel="0" r="220">
      <c r="A220" s="83" t="s">
        <v>61</v>
      </c>
      <c r="B220" s="64"/>
      <c r="C220" s="81" t="n">
        <f aca="false">SUM(C217:F217)</f>
        <v>40.95</v>
      </c>
      <c r="D220" s="64"/>
      <c r="E220" s="81"/>
      <c r="F220" s="64"/>
      <c r="G220" s="81" t="n">
        <f aca="false">SUM(G217:J217)</f>
        <v>43.065</v>
      </c>
      <c r="H220" s="64"/>
      <c r="I220" s="64"/>
      <c r="J220" s="64"/>
      <c r="K220" s="81"/>
      <c r="L220" s="64"/>
      <c r="M220" s="64"/>
      <c r="N220" s="81" t="n">
        <f aca="false">SUM(N217:Q217)</f>
        <v>52.005</v>
      </c>
      <c r="O220" s="81"/>
      <c r="P220" s="64"/>
      <c r="Q220" s="64"/>
      <c r="R220" s="81" t="n">
        <f aca="false">SUM(R217:U217)</f>
        <v>54.6</v>
      </c>
      <c r="S220" s="81"/>
      <c r="T220" s="64"/>
      <c r="U220" s="64"/>
      <c r="V220" s="81" t="n">
        <f aca="false">SUM(V217:Y217)</f>
        <v>53.1</v>
      </c>
      <c r="W220" s="64"/>
      <c r="X220" s="81"/>
      <c r="Y220" s="64"/>
      <c r="Z220" s="64"/>
      <c r="AA220" s="81" t="n">
        <f aca="false">SUM(AA217:AD217)</f>
        <v>49.14</v>
      </c>
      <c r="AB220" s="81"/>
      <c r="AC220" s="64"/>
      <c r="AD220" s="64"/>
      <c r="AE220" s="81" t="n">
        <f aca="false">SUM(AE217:AH217)</f>
        <v>49.14</v>
      </c>
      <c r="AF220" s="81"/>
      <c r="AG220" s="64"/>
      <c r="AH220" s="64"/>
      <c r="AI220" s="64"/>
      <c r="AJ220" s="81" t="n">
        <f aca="false">SUM(AJ217:AM217)</f>
        <v>47.55</v>
      </c>
      <c r="AK220" s="81"/>
      <c r="AL220" s="64"/>
      <c r="AM220" s="64"/>
      <c r="AN220" s="81" t="n">
        <f aca="false">SUM(AN217:AQ217)</f>
        <v>49.14</v>
      </c>
      <c r="AO220" s="81"/>
      <c r="AP220" s="64"/>
      <c r="AQ220" s="64"/>
      <c r="AR220" s="81" t="n">
        <f aca="false">SUM(AR217:AU217)</f>
        <v>48.39</v>
      </c>
      <c r="AS220" s="81"/>
      <c r="AT220" s="64"/>
      <c r="AU220" s="64"/>
      <c r="AV220" s="64"/>
      <c r="AW220" s="81" t="n">
        <f aca="false">SUM(AW217:BA217)</f>
        <v>33.45</v>
      </c>
      <c r="AX220" s="81"/>
      <c r="AY220" s="64"/>
      <c r="AZ220" s="64"/>
      <c r="BA220" s="64"/>
      <c r="BB220" s="64"/>
    </row>
    <row collapsed="false" customFormat="false" customHeight="true" hidden="false" ht="12" outlineLevel="0" r="221">
      <c r="A221" s="83" t="s">
        <v>62</v>
      </c>
      <c r="B221" s="64"/>
      <c r="C221" s="64" t="n">
        <f aca="false">C220/4*4.33</f>
        <v>44.328375</v>
      </c>
      <c r="D221" s="64"/>
      <c r="E221" s="64"/>
      <c r="F221" s="64"/>
      <c r="G221" s="64" t="n">
        <f aca="false">G220/4*4.33</f>
        <v>46.6178625</v>
      </c>
      <c r="H221" s="64"/>
      <c r="I221" s="64"/>
      <c r="J221" s="64"/>
      <c r="K221" s="64"/>
      <c r="L221" s="64"/>
      <c r="M221" s="64"/>
      <c r="N221" s="64" t="n">
        <f aca="false">N220/4*4.33</f>
        <v>56.2954125</v>
      </c>
      <c r="O221" s="64"/>
      <c r="P221" s="64"/>
      <c r="Q221" s="64"/>
      <c r="R221" s="64" t="n">
        <f aca="false">R220/4*4.33</f>
        <v>59.1045</v>
      </c>
      <c r="S221" s="64"/>
      <c r="T221" s="64"/>
      <c r="U221" s="64"/>
      <c r="V221" s="64" t="n">
        <f aca="false">V220/4*4.33</f>
        <v>57.48075</v>
      </c>
      <c r="W221" s="64"/>
      <c r="X221" s="64"/>
      <c r="Y221" s="64"/>
      <c r="Z221" s="64"/>
      <c r="AA221" s="64" t="n">
        <f aca="false">AA220/4*4.33</f>
        <v>53.19405</v>
      </c>
      <c r="AB221" s="64"/>
      <c r="AC221" s="64"/>
      <c r="AD221" s="64"/>
      <c r="AE221" s="64" t="n">
        <f aca="false">AE220/4*4.33</f>
        <v>53.19405</v>
      </c>
      <c r="AF221" s="64"/>
      <c r="AG221" s="64"/>
      <c r="AH221" s="64"/>
      <c r="AI221" s="64"/>
      <c r="AJ221" s="64" t="n">
        <f aca="false">AJ220/4*4.33</f>
        <v>51.472875</v>
      </c>
      <c r="AK221" s="64"/>
      <c r="AL221" s="64"/>
      <c r="AM221" s="64"/>
      <c r="AN221" s="64" t="n">
        <f aca="false">AN220/4*4.33</f>
        <v>53.19405</v>
      </c>
      <c r="AO221" s="64"/>
      <c r="AP221" s="64"/>
      <c r="AQ221" s="64"/>
      <c r="AR221" s="64" t="n">
        <f aca="false">AR220/4*4.33</f>
        <v>52.382175</v>
      </c>
      <c r="AS221" s="64"/>
      <c r="AT221" s="64"/>
      <c r="AU221" s="64"/>
      <c r="AV221" s="64"/>
      <c r="AW221" s="64" t="n">
        <f aca="false">AW220/4*4.33</f>
        <v>36.209625</v>
      </c>
      <c r="AX221" s="64"/>
      <c r="AY221" s="64"/>
      <c r="AZ221" s="64"/>
      <c r="BA221" s="64"/>
      <c r="BB221" s="64"/>
    </row>
    <row collapsed="false" customFormat="false" customHeight="true" hidden="false" ht="12" outlineLevel="0" r="222">
      <c r="A222" s="83" t="s">
        <v>63</v>
      </c>
      <c r="B222" s="84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84"/>
      <c r="AM222" s="84"/>
      <c r="AN222" s="84"/>
      <c r="AO222" s="84"/>
      <c r="AP222" s="84"/>
      <c r="AQ222" s="84"/>
      <c r="AR222" s="84"/>
      <c r="AS222" s="84"/>
      <c r="AT222" s="84"/>
      <c r="AU222" s="84"/>
      <c r="AV222" s="84"/>
      <c r="AW222" s="84"/>
      <c r="AX222" s="84"/>
      <c r="AY222" s="84"/>
      <c r="AZ222" s="84"/>
      <c r="BA222" s="84"/>
      <c r="BB222" s="64"/>
    </row>
    <row collapsed="false" customFormat="false" customHeight="true" hidden="false" ht="12" outlineLevel="0" r="223">
      <c r="A223" s="83" t="s">
        <v>28</v>
      </c>
      <c r="B223" s="84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4"/>
      <c r="AH223" s="84"/>
      <c r="AI223" s="84"/>
      <c r="AJ223" s="84"/>
      <c r="AK223" s="84"/>
      <c r="AL223" s="84"/>
      <c r="AM223" s="84"/>
      <c r="AN223" s="84"/>
      <c r="AO223" s="84"/>
      <c r="AP223" s="84"/>
      <c r="AQ223" s="84"/>
      <c r="AR223" s="84"/>
      <c r="AS223" s="84"/>
      <c r="AT223" s="84"/>
      <c r="AU223" s="84"/>
      <c r="AV223" s="84"/>
      <c r="AW223" s="84"/>
      <c r="AX223" s="84"/>
      <c r="AY223" s="84"/>
      <c r="AZ223" s="84"/>
      <c r="BA223" s="84"/>
      <c r="BB223" s="64"/>
    </row>
    <row collapsed="false" customFormat="false" customHeight="true" hidden="false" ht="12" outlineLevel="0" r="224">
      <c r="A224" s="83" t="s">
        <v>64</v>
      </c>
      <c r="B224" s="84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4"/>
      <c r="AH224" s="84"/>
      <c r="AI224" s="84"/>
      <c r="AJ224" s="84"/>
      <c r="AK224" s="84"/>
      <c r="AL224" s="84"/>
      <c r="AM224" s="84"/>
      <c r="AN224" s="84"/>
      <c r="AO224" s="84"/>
      <c r="AP224" s="84"/>
      <c r="AQ224" s="84"/>
      <c r="AR224" s="84"/>
      <c r="AS224" s="84"/>
      <c r="AT224" s="84"/>
      <c r="AU224" s="84"/>
      <c r="AV224" s="84"/>
      <c r="AW224" s="84"/>
      <c r="AX224" s="84"/>
      <c r="AY224" s="84"/>
      <c r="AZ224" s="84"/>
      <c r="BA224" s="84"/>
      <c r="BB224" s="64"/>
    </row>
    <row collapsed="false" customFormat="false" customHeight="true" hidden="false" ht="12" outlineLevel="0" r="225">
      <c r="A225" s="83" t="s">
        <v>30</v>
      </c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  <c r="AG225" s="85"/>
      <c r="AH225" s="85"/>
      <c r="AI225" s="85"/>
      <c r="AJ225" s="85"/>
      <c r="AK225" s="85"/>
      <c r="AL225" s="85"/>
      <c r="AM225" s="85"/>
      <c r="AN225" s="85"/>
      <c r="AO225" s="85"/>
      <c r="AP225" s="85"/>
      <c r="AQ225" s="85"/>
      <c r="AR225" s="85"/>
      <c r="AS225" s="85"/>
      <c r="AT225" s="85"/>
      <c r="AU225" s="85"/>
      <c r="AV225" s="85"/>
      <c r="AW225" s="85"/>
      <c r="AX225" s="85"/>
      <c r="AY225" s="85"/>
      <c r="AZ225" s="85"/>
      <c r="BA225" s="85"/>
      <c r="BB225" s="64"/>
    </row>
    <row collapsed="false" customFormat="false" customHeight="true" hidden="false" ht="12" outlineLevel="0" r="226">
      <c r="A226" s="83" t="s">
        <v>65</v>
      </c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  <c r="AG226" s="85"/>
      <c r="AH226" s="85"/>
      <c r="AI226" s="85"/>
      <c r="AJ226" s="85"/>
      <c r="AK226" s="85"/>
      <c r="AL226" s="85"/>
      <c r="AM226" s="85"/>
      <c r="AN226" s="85"/>
      <c r="AO226" s="85"/>
      <c r="AP226" s="85"/>
      <c r="AQ226" s="85"/>
      <c r="AR226" s="85"/>
      <c r="AS226" s="85"/>
      <c r="AT226" s="85"/>
      <c r="AU226" s="85"/>
      <c r="AV226" s="85"/>
      <c r="AW226" s="85"/>
      <c r="AX226" s="85"/>
      <c r="AY226" s="85"/>
      <c r="AZ226" s="85"/>
      <c r="BA226" s="85"/>
      <c r="BB226" s="64"/>
    </row>
    <row collapsed="false" customFormat="false" customHeight="true" hidden="false" ht="12" outlineLevel="0" r="227">
      <c r="A227" s="83" t="s">
        <v>66</v>
      </c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  <c r="AG227" s="85"/>
      <c r="AH227" s="85"/>
      <c r="AI227" s="85"/>
      <c r="AJ227" s="85"/>
      <c r="AK227" s="85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85"/>
      <c r="AY227" s="85"/>
      <c r="AZ227" s="85"/>
      <c r="BA227" s="85"/>
      <c r="BB227" s="64"/>
    </row>
    <row collapsed="false" customFormat="false" customHeight="true" hidden="false" ht="12" outlineLevel="0" r="228">
      <c r="A228" s="83" t="s">
        <v>67</v>
      </c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  <c r="AG228" s="85"/>
      <c r="AH228" s="85"/>
      <c r="AI228" s="85"/>
      <c r="AJ228" s="85"/>
      <c r="AK228" s="85"/>
      <c r="AL228" s="85"/>
      <c r="AM228" s="85"/>
      <c r="AN228" s="85"/>
      <c r="AO228" s="85"/>
      <c r="AP228" s="85"/>
      <c r="AQ228" s="85"/>
      <c r="AR228" s="85"/>
      <c r="AS228" s="85"/>
      <c r="AT228" s="85"/>
      <c r="AU228" s="85"/>
      <c r="AV228" s="85"/>
      <c r="AW228" s="85"/>
      <c r="AX228" s="85"/>
      <c r="AY228" s="85"/>
      <c r="AZ228" s="85"/>
      <c r="BA228" s="85"/>
      <c r="BB228" s="64"/>
    </row>
    <row collapsed="false" customFormat="false" customHeight="true" hidden="false" ht="12" outlineLevel="0" r="229">
      <c r="A229" s="83" t="s">
        <v>68</v>
      </c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  <c r="AG229" s="85"/>
      <c r="AH229" s="85"/>
      <c r="AI229" s="85"/>
      <c r="AJ229" s="85"/>
      <c r="AK229" s="85"/>
      <c r="AL229" s="85"/>
      <c r="AM229" s="85"/>
      <c r="AN229" s="85"/>
      <c r="AO229" s="85"/>
      <c r="AP229" s="85"/>
      <c r="AQ229" s="85"/>
      <c r="AR229" s="85"/>
      <c r="AS229" s="85"/>
      <c r="AT229" s="85"/>
      <c r="AU229" s="85"/>
      <c r="AV229" s="85"/>
      <c r="AW229" s="85"/>
      <c r="AX229" s="85"/>
      <c r="AY229" s="85"/>
      <c r="AZ229" s="85"/>
      <c r="BA229" s="85"/>
      <c r="BB229" s="64"/>
    </row>
    <row collapsed="false" customFormat="false" customHeight="true" hidden="false" ht="12" outlineLevel="0" r="230">
      <c r="A230" s="83" t="s">
        <v>69</v>
      </c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  <c r="AG230" s="85"/>
      <c r="AH230" s="85"/>
      <c r="AI230" s="85"/>
      <c r="AJ230" s="85"/>
      <c r="AK230" s="85"/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64"/>
    </row>
    <row collapsed="false" customFormat="false" customHeight="true" hidden="false" ht="12" outlineLevel="0" r="231">
      <c r="A231" s="83" t="s">
        <v>70</v>
      </c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  <c r="AG231" s="85"/>
      <c r="AH231" s="85"/>
      <c r="AI231" s="85"/>
      <c r="AJ231" s="85"/>
      <c r="AK231" s="85"/>
      <c r="AL231" s="85"/>
      <c r="AM231" s="85"/>
      <c r="AN231" s="85"/>
      <c r="AO231" s="85"/>
      <c r="AP231" s="85"/>
      <c r="AQ231" s="85"/>
      <c r="AR231" s="85"/>
      <c r="AS231" s="85"/>
      <c r="AT231" s="85"/>
      <c r="AU231" s="85"/>
      <c r="AV231" s="85"/>
      <c r="AW231" s="85"/>
      <c r="AX231" s="85"/>
      <c r="AY231" s="85"/>
      <c r="AZ231" s="85"/>
      <c r="BA231" s="85"/>
      <c r="BB231" s="64"/>
    </row>
    <row collapsed="false" customFormat="false" customHeight="true" hidden="false" ht="12" outlineLevel="0" r="232">
      <c r="A232" s="83" t="s">
        <v>71</v>
      </c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  <c r="AG232" s="85"/>
      <c r="AH232" s="85"/>
      <c r="AI232" s="85"/>
      <c r="AJ232" s="85"/>
      <c r="AK232" s="85"/>
      <c r="AL232" s="85"/>
      <c r="AM232" s="85"/>
      <c r="AN232" s="85"/>
      <c r="AO232" s="85"/>
      <c r="AP232" s="85"/>
      <c r="AQ232" s="85"/>
      <c r="AR232" s="85"/>
      <c r="AS232" s="85"/>
      <c r="AT232" s="85"/>
      <c r="AU232" s="85"/>
      <c r="AV232" s="85"/>
      <c r="AW232" s="85"/>
      <c r="AX232" s="85"/>
      <c r="AY232" s="85"/>
      <c r="AZ232" s="85"/>
      <c r="BA232" s="85"/>
      <c r="BB232" s="64"/>
    </row>
    <row collapsed="false" customFormat="false" customHeight="true" hidden="false" ht="12" outlineLevel="0" r="233">
      <c r="A233" s="83" t="s">
        <v>78</v>
      </c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64"/>
    </row>
    <row collapsed="false" customFormat="false" customHeight="true" hidden="false" ht="12" outlineLevel="0" r="234">
      <c r="A234" s="64" t="s">
        <v>73</v>
      </c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64"/>
    </row>
    <row collapsed="false" customFormat="false" customHeight="true" hidden="false" ht="15" outlineLevel="0" r="276">
      <c r="B276" s="61" t="s">
        <v>81</v>
      </c>
    </row>
    <row collapsed="false" customFormat="false" customHeight="true" hidden="false" ht="12" outlineLevel="0" r="278">
      <c r="A278" s="64" t="s">
        <v>40</v>
      </c>
      <c r="B278" s="64" t="n">
        <v>25</v>
      </c>
      <c r="C278" s="64" t="n">
        <v>25</v>
      </c>
      <c r="D278" s="64"/>
      <c r="E278" s="64" t="n">
        <v>25</v>
      </c>
      <c r="F278" s="64" t="n">
        <v>25</v>
      </c>
      <c r="G278" s="64"/>
      <c r="H278" s="64" t="n">
        <v>18</v>
      </c>
      <c r="I278" s="64" t="n">
        <v>18</v>
      </c>
      <c r="J278" s="64"/>
      <c r="K278" s="64" t="n">
        <v>12</v>
      </c>
      <c r="L278" s="64"/>
      <c r="M278" s="64" t="n">
        <v>5</v>
      </c>
      <c r="N278" s="64" t="n">
        <v>5</v>
      </c>
      <c r="O278" s="64"/>
      <c r="P278" s="64" t="n">
        <v>0</v>
      </c>
      <c r="Q278" s="64" t="n">
        <v>0</v>
      </c>
      <c r="R278" s="64"/>
      <c r="S278" s="64" t="n">
        <v>0</v>
      </c>
      <c r="T278" s="64" t="n">
        <v>0</v>
      </c>
      <c r="U278" s="64"/>
      <c r="V278" s="64" t="n">
        <v>0</v>
      </c>
      <c r="W278" s="64" t="n">
        <v>0</v>
      </c>
      <c r="X278" s="64"/>
      <c r="Y278" s="64" t="n">
        <v>10</v>
      </c>
      <c r="Z278" s="64" t="n">
        <v>10</v>
      </c>
      <c r="AA278" s="64"/>
      <c r="AB278" s="64" t="n">
        <v>10</v>
      </c>
      <c r="AC278" s="64" t="n">
        <v>10</v>
      </c>
      <c r="AD278" s="64"/>
      <c r="AE278" s="64" t="n">
        <v>10</v>
      </c>
      <c r="AF278" s="64" t="n">
        <v>10</v>
      </c>
      <c r="AG278" s="64"/>
      <c r="AH278" s="64" t="n">
        <v>10</v>
      </c>
      <c r="AI278" s="64" t="n">
        <v>10</v>
      </c>
      <c r="AJ278" s="64"/>
      <c r="AK278" s="64" t="n">
        <v>0</v>
      </c>
      <c r="AL278" s="64" t="n">
        <v>10</v>
      </c>
      <c r="AM278" s="64"/>
      <c r="AN278" s="64" t="n">
        <v>10</v>
      </c>
      <c r="AO278" s="64" t="n">
        <v>10</v>
      </c>
      <c r="AP278" s="64"/>
      <c r="AQ278" s="64" t="n">
        <v>10</v>
      </c>
      <c r="AR278" s="64" t="n">
        <v>10</v>
      </c>
      <c r="AS278" s="64"/>
      <c r="AT278" s="64" t="n">
        <v>10</v>
      </c>
      <c r="AU278" s="64" t="n">
        <v>20</v>
      </c>
      <c r="AV278" s="64"/>
      <c r="AW278" s="64" t="n">
        <v>50</v>
      </c>
      <c r="AX278" s="64" t="n">
        <v>50</v>
      </c>
      <c r="AY278" s="64"/>
      <c r="AZ278" s="64" t="n">
        <v>50</v>
      </c>
      <c r="BA278" s="64" t="n">
        <v>50</v>
      </c>
    </row>
    <row collapsed="false" customFormat="false" customHeight="true" hidden="false" ht="12" outlineLevel="0" r="279">
      <c r="A279" s="64" t="s">
        <v>41</v>
      </c>
      <c r="B279" s="64"/>
      <c r="C279" s="64"/>
      <c r="D279" s="64" t="n">
        <v>18</v>
      </c>
      <c r="E279" s="64"/>
      <c r="F279" s="64"/>
      <c r="G279" s="64" t="n">
        <v>18</v>
      </c>
      <c r="H279" s="64"/>
      <c r="I279" s="64"/>
      <c r="J279" s="64" t="n">
        <v>18</v>
      </c>
      <c r="K279" s="64"/>
      <c r="L279" s="64" t="n">
        <v>18</v>
      </c>
      <c r="M279" s="64"/>
      <c r="N279" s="64"/>
      <c r="O279" s="64" t="n">
        <v>18</v>
      </c>
      <c r="P279" s="64"/>
      <c r="Q279" s="64"/>
      <c r="R279" s="64" t="n">
        <v>18</v>
      </c>
      <c r="S279" s="64"/>
      <c r="T279" s="64"/>
      <c r="U279" s="64" t="n">
        <v>18</v>
      </c>
      <c r="V279" s="64"/>
      <c r="W279" s="64"/>
      <c r="X279" s="64" t="n">
        <v>18</v>
      </c>
      <c r="Y279" s="64"/>
      <c r="Z279" s="64"/>
      <c r="AA279" s="64" t="n">
        <v>18</v>
      </c>
      <c r="AB279" s="64"/>
      <c r="AC279" s="64"/>
      <c r="AD279" s="64" t="n">
        <v>18</v>
      </c>
      <c r="AE279" s="64"/>
      <c r="AF279" s="64"/>
      <c r="AG279" s="64" t="n">
        <v>18</v>
      </c>
      <c r="AH279" s="64"/>
      <c r="AI279" s="64"/>
      <c r="AJ279" s="64" t="n">
        <v>50</v>
      </c>
      <c r="AK279" s="64"/>
      <c r="AL279" s="64"/>
      <c r="AM279" s="64" t="n">
        <v>18</v>
      </c>
      <c r="AN279" s="64"/>
      <c r="AO279" s="64"/>
      <c r="AP279" s="64" t="n">
        <v>18</v>
      </c>
      <c r="AQ279" s="64"/>
      <c r="AR279" s="64"/>
      <c r="AS279" s="64" t="n">
        <v>18</v>
      </c>
      <c r="AT279" s="64"/>
      <c r="AU279" s="64"/>
      <c r="AV279" s="64" t="n">
        <v>18</v>
      </c>
      <c r="AW279" s="64"/>
      <c r="AX279" s="64"/>
      <c r="AY279" s="64" t="n">
        <v>18</v>
      </c>
      <c r="AZ279" s="64"/>
      <c r="BA279" s="64"/>
    </row>
    <row collapsed="false" customFormat="false" customHeight="true" hidden="false" ht="12.75" outlineLevel="0" r="280"/>
    <row collapsed="false" customFormat="false" customHeight="true" hidden="false" ht="12.75" outlineLevel="0" r="281">
      <c r="H281" s="65"/>
      <c r="I281" s="66" t="s">
        <v>42</v>
      </c>
      <c r="J281" s="67" t="str">
        <f aca="false">årsplan!E2</f>
        <v>Mads Dellgren</v>
      </c>
      <c r="K281" s="67"/>
      <c r="L281" s="67"/>
      <c r="M281" s="68"/>
      <c r="N281" s="66" t="s">
        <v>43</v>
      </c>
      <c r="O281" s="67" t="n">
        <f aca="false">årsplan!M2</f>
        <v>2012</v>
      </c>
      <c r="P281" s="67"/>
      <c r="Q281" s="67"/>
      <c r="S281" s="66" t="s">
        <v>44</v>
      </c>
      <c r="T281" s="67" t="n">
        <f aca="false">årsplan!R2</f>
        <v>0</v>
      </c>
      <c r="U281" s="67"/>
      <c r="V281" s="67"/>
      <c r="W281" s="67"/>
      <c r="X281" s="69"/>
      <c r="Z281" s="66"/>
      <c r="AA281" s="61"/>
    </row>
    <row collapsed="false" customFormat="false" customHeight="true" hidden="false" ht="12.75" outlineLevel="0" r="282">
      <c r="H282" s="65"/>
      <c r="I282" s="66"/>
      <c r="J282" s="70"/>
      <c r="K282" s="71"/>
      <c r="L282" s="71"/>
      <c r="M282" s="71"/>
      <c r="N282" s="66"/>
      <c r="O282" s="67"/>
      <c r="P282" s="71"/>
      <c r="Q282" s="71"/>
      <c r="R282" s="71"/>
      <c r="S282" s="66"/>
      <c r="T282" s="72"/>
      <c r="U282" s="65"/>
    </row>
    <row collapsed="false" customFormat="false" customHeight="true" hidden="false" ht="12" outlineLevel="0" r="283">
      <c r="A283" s="64" t="s">
        <v>75</v>
      </c>
      <c r="B283" s="64" t="s">
        <v>45</v>
      </c>
      <c r="C283" s="64"/>
      <c r="D283" s="64"/>
      <c r="E283" s="64" t="s">
        <v>46</v>
      </c>
      <c r="F283" s="64"/>
      <c r="G283" s="64"/>
      <c r="H283" s="64"/>
      <c r="I283" s="64" t="s">
        <v>47</v>
      </c>
      <c r="J283" s="64"/>
      <c r="K283" s="64"/>
      <c r="L283" s="64"/>
      <c r="M283" s="64" t="s">
        <v>48</v>
      </c>
      <c r="N283" s="64"/>
      <c r="O283" s="64"/>
      <c r="P283" s="64"/>
      <c r="Q283" s="64"/>
      <c r="R283" s="64" t="s">
        <v>49</v>
      </c>
      <c r="S283" s="64"/>
      <c r="T283" s="64"/>
      <c r="U283" s="64"/>
      <c r="V283" s="64" t="s">
        <v>50</v>
      </c>
      <c r="W283" s="64"/>
      <c r="X283" s="64"/>
      <c r="Y283" s="64"/>
      <c r="Z283" s="64" t="s">
        <v>51</v>
      </c>
      <c r="AA283" s="64"/>
      <c r="AB283" s="64"/>
      <c r="AC283" s="64"/>
      <c r="AD283" s="64"/>
      <c r="AE283" s="64" t="s">
        <v>52</v>
      </c>
      <c r="AF283" s="64"/>
      <c r="AG283" s="64"/>
      <c r="AH283" s="64"/>
      <c r="AI283" s="64" t="s">
        <v>53</v>
      </c>
      <c r="AJ283" s="64"/>
      <c r="AK283" s="64"/>
      <c r="AL283" s="64"/>
      <c r="AM283" s="64" t="s">
        <v>54</v>
      </c>
      <c r="AN283" s="64"/>
      <c r="AO283" s="64"/>
      <c r="AP283" s="64"/>
      <c r="AQ283" s="64"/>
      <c r="AR283" s="64" t="s">
        <v>55</v>
      </c>
      <c r="AS283" s="64"/>
      <c r="AT283" s="64"/>
      <c r="AU283" s="64"/>
      <c r="AV283" s="64" t="s">
        <v>56</v>
      </c>
      <c r="AW283" s="64"/>
      <c r="AX283" s="64"/>
      <c r="AY283" s="64"/>
      <c r="AZ283" s="64" t="s">
        <v>45</v>
      </c>
      <c r="BA283" s="64" t="s">
        <v>45</v>
      </c>
      <c r="BB283" s="80" t="s">
        <v>57</v>
      </c>
    </row>
    <row collapsed="false" customFormat="false" customHeight="true" hidden="false" ht="12" outlineLevel="0" r="284">
      <c r="A284" s="64" t="s">
        <v>76</v>
      </c>
      <c r="B284" s="64" t="n">
        <v>42</v>
      </c>
      <c r="C284" s="64" t="n">
        <v>43</v>
      </c>
      <c r="D284" s="64" t="n">
        <v>44</v>
      </c>
      <c r="E284" s="64" t="n">
        <v>45</v>
      </c>
      <c r="F284" s="64" t="n">
        <v>46</v>
      </c>
      <c r="G284" s="64" t="n">
        <v>47</v>
      </c>
      <c r="H284" s="64" t="n">
        <v>48</v>
      </c>
      <c r="I284" s="64" t="n">
        <v>49</v>
      </c>
      <c r="J284" s="64" t="n">
        <v>50</v>
      </c>
      <c r="K284" s="64" t="n">
        <v>51</v>
      </c>
      <c r="L284" s="64" t="n">
        <v>52</v>
      </c>
      <c r="M284" s="64" t="n">
        <v>1</v>
      </c>
      <c r="N284" s="64" t="n">
        <v>2</v>
      </c>
      <c r="O284" s="64" t="n">
        <v>3</v>
      </c>
      <c r="P284" s="64" t="n">
        <v>4</v>
      </c>
      <c r="Q284" s="64" t="n">
        <v>5</v>
      </c>
      <c r="R284" s="64" t="n">
        <v>6</v>
      </c>
      <c r="S284" s="64" t="n">
        <v>7</v>
      </c>
      <c r="T284" s="64" t="n">
        <v>8</v>
      </c>
      <c r="U284" s="64" t="n">
        <v>9</v>
      </c>
      <c r="V284" s="64" t="n">
        <v>10</v>
      </c>
      <c r="W284" s="64" t="n">
        <v>11</v>
      </c>
      <c r="X284" s="64" t="n">
        <v>12</v>
      </c>
      <c r="Y284" s="64" t="n">
        <v>13</v>
      </c>
      <c r="Z284" s="64" t="n">
        <v>14</v>
      </c>
      <c r="AA284" s="64" t="n">
        <v>15</v>
      </c>
      <c r="AB284" s="64" t="n">
        <v>16</v>
      </c>
      <c r="AC284" s="64" t="n">
        <v>17</v>
      </c>
      <c r="AD284" s="64" t="n">
        <v>18</v>
      </c>
      <c r="AE284" s="64" t="n">
        <v>19</v>
      </c>
      <c r="AF284" s="64" t="n">
        <v>20</v>
      </c>
      <c r="AG284" s="64" t="n">
        <v>21</v>
      </c>
      <c r="AH284" s="64" t="n">
        <v>22</v>
      </c>
      <c r="AI284" s="64" t="n">
        <v>23</v>
      </c>
      <c r="AJ284" s="64" t="n">
        <v>24</v>
      </c>
      <c r="AK284" s="64" t="n">
        <v>25</v>
      </c>
      <c r="AL284" s="64" t="n">
        <v>26</v>
      </c>
      <c r="AM284" s="64" t="n">
        <v>27</v>
      </c>
      <c r="AN284" s="64" t="n">
        <v>28</v>
      </c>
      <c r="AO284" s="64" t="n">
        <v>29</v>
      </c>
      <c r="AP284" s="64" t="n">
        <v>30</v>
      </c>
      <c r="AQ284" s="64" t="n">
        <v>31</v>
      </c>
      <c r="AR284" s="64" t="n">
        <v>32</v>
      </c>
      <c r="AS284" s="64" t="n">
        <v>33</v>
      </c>
      <c r="AT284" s="64" t="n">
        <v>34</v>
      </c>
      <c r="AU284" s="64" t="n">
        <v>35</v>
      </c>
      <c r="AV284" s="64" t="n">
        <v>36</v>
      </c>
      <c r="AW284" s="64" t="n">
        <v>37</v>
      </c>
      <c r="AX284" s="64" t="n">
        <v>38</v>
      </c>
      <c r="AY284" s="64" t="n">
        <v>39</v>
      </c>
      <c r="AZ284" s="64" t="n">
        <v>40</v>
      </c>
      <c r="BA284" s="64" t="n">
        <v>41</v>
      </c>
      <c r="BB284" s="64"/>
    </row>
    <row collapsed="false" customFormat="true" customHeight="true" hidden="false" ht="12" outlineLevel="0" r="285" s="82">
      <c r="A285" s="81" t="s">
        <v>77</v>
      </c>
      <c r="B285" s="81" t="n">
        <f aca="false">$H$2-(B278*$H$2/100)</f>
        <v>11.25</v>
      </c>
      <c r="C285" s="81" t="n">
        <f aca="false">$H$2-(C278*$H$2/100)</f>
        <v>11.25</v>
      </c>
      <c r="D285" s="81" t="n">
        <f aca="false">C285-(D279*C285/100)</f>
        <v>9.225</v>
      </c>
      <c r="E285" s="81" t="n">
        <f aca="false">$H$2-(E278*$H$2/100)</f>
        <v>11.25</v>
      </c>
      <c r="F285" s="81" t="n">
        <f aca="false">$H$2-(F278*$H$2/100)</f>
        <v>11.25</v>
      </c>
      <c r="G285" s="81" t="n">
        <f aca="false">F285-(G279*F285/100)</f>
        <v>9.225</v>
      </c>
      <c r="H285" s="81" t="n">
        <f aca="false">$H$2-(H278*$H$2/100)</f>
        <v>12.3</v>
      </c>
      <c r="I285" s="81" t="n">
        <f aca="false">$H$2-(I278*$H$2/100)</f>
        <v>12.3</v>
      </c>
      <c r="J285" s="81" t="n">
        <f aca="false">I285-(J279*I285/100)</f>
        <v>10.086</v>
      </c>
      <c r="K285" s="81" t="n">
        <f aca="false">$H$2-(K278*$H$2/100)</f>
        <v>13.2</v>
      </c>
      <c r="L285" s="81" t="n">
        <f aca="false">K285-(L279*K285/100)</f>
        <v>10.824</v>
      </c>
      <c r="M285" s="81" t="n">
        <f aca="false">$H$2-(M278*$H$2/100)</f>
        <v>14.25</v>
      </c>
      <c r="N285" s="81" t="n">
        <f aca="false">$H$2-(N278*$H$2/100)</f>
        <v>14.25</v>
      </c>
      <c r="O285" s="81" t="n">
        <f aca="false">N285-(O279*N285/100)</f>
        <v>11.685</v>
      </c>
      <c r="P285" s="81" t="n">
        <f aca="false">$H$2-(P278*$H$2/100)</f>
        <v>15</v>
      </c>
      <c r="Q285" s="81" t="n">
        <f aca="false">$H$2-(Q278*$H$2/100)</f>
        <v>15</v>
      </c>
      <c r="R285" s="81" t="n">
        <f aca="false">Q285-(R279*Q285/100)</f>
        <v>12.3</v>
      </c>
      <c r="S285" s="81" t="n">
        <f aca="false">$H$2-(S278*$H$2/100)</f>
        <v>15</v>
      </c>
      <c r="T285" s="81" t="n">
        <f aca="false">$H$2-(T278*$H$2/100)</f>
        <v>15</v>
      </c>
      <c r="U285" s="81" t="n">
        <f aca="false">T285-(U279*T285/100)</f>
        <v>12.3</v>
      </c>
      <c r="V285" s="81" t="n">
        <f aca="false">$H$2-(V278*$H$2/100)</f>
        <v>15</v>
      </c>
      <c r="W285" s="81" t="n">
        <f aca="false">$H$2-(W278*$H$2/100)</f>
        <v>15</v>
      </c>
      <c r="X285" s="81" t="n">
        <f aca="false">W285-(X279*W285/100)</f>
        <v>12.3</v>
      </c>
      <c r="Y285" s="81" t="n">
        <f aca="false">$H$2-(Y278*$H$2/100)</f>
        <v>13.5</v>
      </c>
      <c r="Z285" s="81" t="n">
        <f aca="false">$H$2-(Z278*$H$2/100)</f>
        <v>13.5</v>
      </c>
      <c r="AA285" s="81" t="n">
        <f aca="false">Z285-(AA279*Z285/100)</f>
        <v>11.07</v>
      </c>
      <c r="AB285" s="81" t="n">
        <f aca="false">$H$2-(AB278*$H$2/100)</f>
        <v>13.5</v>
      </c>
      <c r="AC285" s="81" t="n">
        <f aca="false">$H$2-(AC278*$H$2/100)</f>
        <v>13.5</v>
      </c>
      <c r="AD285" s="81" t="n">
        <f aca="false">AC285-(AD279*AC285/100)</f>
        <v>11.07</v>
      </c>
      <c r="AE285" s="81" t="n">
        <f aca="false">$H$2-(AE278*$H$2/100)</f>
        <v>13.5</v>
      </c>
      <c r="AF285" s="81" t="n">
        <f aca="false">$H$2-(AF278*$H$2/100)</f>
        <v>13.5</v>
      </c>
      <c r="AG285" s="81" t="n">
        <f aca="false">AF285-(AG279*AF285/100)</f>
        <v>11.07</v>
      </c>
      <c r="AH285" s="81" t="n">
        <f aca="false">$H$2-(AH278*$H$2/100)</f>
        <v>13.5</v>
      </c>
      <c r="AI285" s="81" t="n">
        <f aca="false">$H$2-(AI278*$H$2/100)</f>
        <v>13.5</v>
      </c>
      <c r="AJ285" s="81" t="n">
        <f aca="false">AI285-(AJ279*AI285/100)</f>
        <v>6.75</v>
      </c>
      <c r="AK285" s="81" t="n">
        <f aca="false">$H$2-(AK278*$H$2/100)</f>
        <v>15</v>
      </c>
      <c r="AL285" s="81" t="n">
        <f aca="false">$H$2-(AL278*$H$2/100)</f>
        <v>13.5</v>
      </c>
      <c r="AM285" s="81" t="n">
        <f aca="false">AL285-(AM279*AL285/100)</f>
        <v>11.07</v>
      </c>
      <c r="AN285" s="81" t="n">
        <f aca="false">$H$2-(AN278*$H$2/100)</f>
        <v>13.5</v>
      </c>
      <c r="AO285" s="81" t="n">
        <f aca="false">$H$2-(AO278*$H$2/100)</f>
        <v>13.5</v>
      </c>
      <c r="AP285" s="81" t="n">
        <f aca="false">AO285-(AP279*AO285/100)</f>
        <v>11.07</v>
      </c>
      <c r="AQ285" s="81" t="n">
        <f aca="false">$H$2-(AQ278*$H$2/100)</f>
        <v>13.5</v>
      </c>
      <c r="AR285" s="81" t="n">
        <f aca="false">$H$2-(AR278*$H$2/100)</f>
        <v>13.5</v>
      </c>
      <c r="AS285" s="81" t="n">
        <f aca="false">AR285-(AS279*AR285/100)</f>
        <v>11.07</v>
      </c>
      <c r="AT285" s="81" t="n">
        <f aca="false">$H$2-(AT278*$H$2/100)</f>
        <v>13.5</v>
      </c>
      <c r="AU285" s="81" t="n">
        <f aca="false">$H$2-(AU278*$H$2/100)</f>
        <v>12</v>
      </c>
      <c r="AV285" s="81" t="n">
        <f aca="false">AU285-(AV279*AU285/100)</f>
        <v>9.84</v>
      </c>
      <c r="AW285" s="81" t="n">
        <f aca="false">$H$2-(AW278*$H$2/100)</f>
        <v>7.5</v>
      </c>
      <c r="AX285" s="81" t="n">
        <f aca="false">$H$2-(AX278*$H$2/100)</f>
        <v>7.5</v>
      </c>
      <c r="AY285" s="81" t="n">
        <f aca="false">AX285-(AY279*AX285/100)</f>
        <v>6.15</v>
      </c>
      <c r="AZ285" s="81" t="n">
        <f aca="false">$H$2-(AZ278*$H$2/100)</f>
        <v>7.5</v>
      </c>
      <c r="BA285" s="81" t="n">
        <f aca="false">$H$2-(BA278*$H$2/100)</f>
        <v>7.5</v>
      </c>
      <c r="BB285" s="81" t="n">
        <f aca="false">SUM(B285:BA285)</f>
        <v>624.405</v>
      </c>
    </row>
    <row collapsed="false" customFormat="false" customHeight="true" hidden="false" ht="12" outlineLevel="0" r="286">
      <c r="A286" s="64" t="s">
        <v>59</v>
      </c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</row>
    <row collapsed="false" customFormat="false" customHeight="true" hidden="false" ht="12" outlineLevel="0" r="287">
      <c r="A287" s="64" t="s">
        <v>60</v>
      </c>
      <c r="B287" s="81" t="n">
        <f aca="false">SUM(B285+B286)</f>
        <v>11.25</v>
      </c>
      <c r="C287" s="81" t="n">
        <f aca="false">SUM(C285+C286)</f>
        <v>11.25</v>
      </c>
      <c r="D287" s="81" t="n">
        <f aca="false">SUM(D285+D286)</f>
        <v>9.225</v>
      </c>
      <c r="E287" s="81" t="n">
        <f aca="false">SUM(E285+E286)</f>
        <v>11.25</v>
      </c>
      <c r="F287" s="81" t="n">
        <f aca="false">SUM(F285+F286)</f>
        <v>11.25</v>
      </c>
      <c r="G287" s="81" t="n">
        <f aca="false">SUM(G285+G286)</f>
        <v>9.225</v>
      </c>
      <c r="H287" s="81" t="n">
        <f aca="false">SUM(H285+H286)</f>
        <v>12.3</v>
      </c>
      <c r="I287" s="81" t="n">
        <f aca="false">SUM(I285+I286)</f>
        <v>12.3</v>
      </c>
      <c r="J287" s="81" t="n">
        <f aca="false">SUM(J285+J286)</f>
        <v>10.086</v>
      </c>
      <c r="K287" s="81" t="n">
        <f aca="false">SUM(K285+K286)</f>
        <v>13.2</v>
      </c>
      <c r="L287" s="81" t="n">
        <f aca="false">SUM(L285+L286)</f>
        <v>10.824</v>
      </c>
      <c r="M287" s="81" t="n">
        <f aca="false">SUM(M285+M286)</f>
        <v>14.25</v>
      </c>
      <c r="N287" s="81" t="n">
        <f aca="false">SUM(N285+N286)</f>
        <v>14.25</v>
      </c>
      <c r="O287" s="81" t="n">
        <f aca="false">SUM(O285+O286)</f>
        <v>11.685</v>
      </c>
      <c r="P287" s="81" t="n">
        <f aca="false">SUM(P285+P286)</f>
        <v>15</v>
      </c>
      <c r="Q287" s="81" t="n">
        <f aca="false">SUM(Q285+Q286)</f>
        <v>15</v>
      </c>
      <c r="R287" s="81" t="n">
        <f aca="false">SUM(R285+R286)</f>
        <v>12.3</v>
      </c>
      <c r="S287" s="81" t="n">
        <f aca="false">SUM(S285+S286)</f>
        <v>15</v>
      </c>
      <c r="T287" s="81" t="n">
        <f aca="false">SUM(T285+T286)</f>
        <v>15</v>
      </c>
      <c r="U287" s="81" t="n">
        <f aca="false">SUM(U285+U286)</f>
        <v>12.3</v>
      </c>
      <c r="V287" s="81" t="n">
        <f aca="false">SUM(V285+V286)</f>
        <v>15</v>
      </c>
      <c r="W287" s="81" t="n">
        <f aca="false">SUM(W285+W286)</f>
        <v>15</v>
      </c>
      <c r="X287" s="81" t="n">
        <f aca="false">SUM(X285+X286)</f>
        <v>12.3</v>
      </c>
      <c r="Y287" s="81" t="n">
        <f aca="false">SUM(Y285+Y286)</f>
        <v>13.5</v>
      </c>
      <c r="Z287" s="81" t="n">
        <f aca="false">SUM(Z285+Z286)</f>
        <v>13.5</v>
      </c>
      <c r="AA287" s="81" t="n">
        <f aca="false">SUM(AA285+AA286)</f>
        <v>11.07</v>
      </c>
      <c r="AB287" s="81" t="n">
        <f aca="false">SUM(AB285+AB286)</f>
        <v>13.5</v>
      </c>
      <c r="AC287" s="81" t="n">
        <f aca="false">SUM(AC285+AC286)</f>
        <v>13.5</v>
      </c>
      <c r="AD287" s="81" t="n">
        <f aca="false">SUM(AD285+AD286)</f>
        <v>11.07</v>
      </c>
      <c r="AE287" s="81" t="n">
        <f aca="false">SUM(AE285+AE286)</f>
        <v>13.5</v>
      </c>
      <c r="AF287" s="81" t="n">
        <f aca="false">SUM(AF285+AF286)</f>
        <v>13.5</v>
      </c>
      <c r="AG287" s="81" t="n">
        <f aca="false">SUM(AG285+AG286)</f>
        <v>11.07</v>
      </c>
      <c r="AH287" s="81" t="n">
        <f aca="false">SUM(AH285+AH286)</f>
        <v>13.5</v>
      </c>
      <c r="AI287" s="81" t="n">
        <f aca="false">SUM(AI285+AI286)</f>
        <v>13.5</v>
      </c>
      <c r="AJ287" s="81" t="n">
        <f aca="false">SUM(AJ285+AJ286)</f>
        <v>6.75</v>
      </c>
      <c r="AK287" s="81" t="n">
        <f aca="false">SUM(AK285+AK286)</f>
        <v>15</v>
      </c>
      <c r="AL287" s="81" t="n">
        <f aca="false">SUM(AL285+AL286)</f>
        <v>13.5</v>
      </c>
      <c r="AM287" s="81" t="n">
        <f aca="false">SUM(AM285+AM286)</f>
        <v>11.07</v>
      </c>
      <c r="AN287" s="81" t="n">
        <f aca="false">SUM(AN285+AN286)</f>
        <v>13.5</v>
      </c>
      <c r="AO287" s="81" t="n">
        <f aca="false">SUM(AO285+AO286)</f>
        <v>13.5</v>
      </c>
      <c r="AP287" s="81" t="n">
        <f aca="false">SUM(AP285+AP286)</f>
        <v>11.07</v>
      </c>
      <c r="AQ287" s="81" t="n">
        <f aca="false">SUM(AQ285+AQ286)</f>
        <v>13.5</v>
      </c>
      <c r="AR287" s="81" t="n">
        <f aca="false">SUM(AR285+AR286)</f>
        <v>13.5</v>
      </c>
      <c r="AS287" s="81" t="n">
        <f aca="false">SUM(AS285+AS286)</f>
        <v>11.07</v>
      </c>
      <c r="AT287" s="81" t="n">
        <f aca="false">SUM(AT285+AT286)</f>
        <v>13.5</v>
      </c>
      <c r="AU287" s="81" t="n">
        <f aca="false">SUM(AU285+AU286)</f>
        <v>12</v>
      </c>
      <c r="AV287" s="81" t="n">
        <f aca="false">SUM(AV285+AV286)</f>
        <v>9.84</v>
      </c>
      <c r="AW287" s="81" t="n">
        <f aca="false">SUM(AW285+AW286)</f>
        <v>7.5</v>
      </c>
      <c r="AX287" s="81" t="n">
        <f aca="false">SUM(AX285+AX286)</f>
        <v>7.5</v>
      </c>
      <c r="AY287" s="81" t="n">
        <f aca="false">SUM(AY285+AY286)</f>
        <v>6.15</v>
      </c>
      <c r="AZ287" s="81" t="n">
        <f aca="false">SUM(AZ285+AZ286)</f>
        <v>7.5</v>
      </c>
      <c r="BA287" s="81" t="n">
        <f aca="false">SUM(BA285+BA286)</f>
        <v>7.5</v>
      </c>
      <c r="BB287" s="81" t="n">
        <f aca="false">SUM(B287:BA287)</f>
        <v>624.405</v>
      </c>
    </row>
    <row collapsed="false" customFormat="false" customHeight="true" hidden="false" ht="12" outlineLevel="0" r="288">
      <c r="A288" s="83" t="s">
        <v>61</v>
      </c>
      <c r="B288" s="64"/>
      <c r="C288" s="81" t="n">
        <f aca="false">SUM(C285:F285)</f>
        <v>42.975</v>
      </c>
      <c r="D288" s="64"/>
      <c r="E288" s="81"/>
      <c r="F288" s="64"/>
      <c r="G288" s="81" t="n">
        <f aca="false">SUM(G285:J285)</f>
        <v>43.911</v>
      </c>
      <c r="H288" s="64"/>
      <c r="I288" s="64"/>
      <c r="J288" s="64"/>
      <c r="K288" s="81"/>
      <c r="L288" s="64"/>
      <c r="M288" s="64"/>
      <c r="N288" s="81" t="n">
        <f aca="false">SUM(N285:Q285)</f>
        <v>55.935</v>
      </c>
      <c r="O288" s="81"/>
      <c r="P288" s="64"/>
      <c r="Q288" s="64"/>
      <c r="R288" s="81" t="n">
        <f aca="false">SUM(R285:U285)</f>
        <v>54.6</v>
      </c>
      <c r="S288" s="81"/>
      <c r="T288" s="64"/>
      <c r="U288" s="64"/>
      <c r="V288" s="81" t="n">
        <f aca="false">SUM(V285:Y285)</f>
        <v>55.8</v>
      </c>
      <c r="W288" s="64"/>
      <c r="X288" s="81"/>
      <c r="Y288" s="64"/>
      <c r="Z288" s="64"/>
      <c r="AA288" s="81" t="n">
        <f aca="false">SUM(AA285:AD285)</f>
        <v>49.14</v>
      </c>
      <c r="AB288" s="81"/>
      <c r="AC288" s="64"/>
      <c r="AD288" s="64"/>
      <c r="AE288" s="81" t="n">
        <f aca="false">SUM(AE285:AH285)</f>
        <v>51.57</v>
      </c>
      <c r="AF288" s="81"/>
      <c r="AG288" s="64"/>
      <c r="AH288" s="64"/>
      <c r="AI288" s="64"/>
      <c r="AJ288" s="81" t="n">
        <f aca="false">SUM(AJ285:AM285)</f>
        <v>46.32</v>
      </c>
      <c r="AK288" s="81"/>
      <c r="AL288" s="64"/>
      <c r="AM288" s="64"/>
      <c r="AN288" s="81" t="n">
        <f aca="false">SUM(AN285:AQ285)</f>
        <v>51.57</v>
      </c>
      <c r="AO288" s="81"/>
      <c r="AP288" s="64"/>
      <c r="AQ288" s="64"/>
      <c r="AR288" s="81" t="n">
        <f aca="false">SUM(AR285:AU285)</f>
        <v>50.07</v>
      </c>
      <c r="AS288" s="81"/>
      <c r="AT288" s="64"/>
      <c r="AU288" s="64"/>
      <c r="AV288" s="64"/>
      <c r="AW288" s="81" t="n">
        <f aca="false">SUM(AW285:BA285)</f>
        <v>36.15</v>
      </c>
      <c r="AX288" s="81"/>
      <c r="AY288" s="64"/>
      <c r="AZ288" s="64"/>
      <c r="BA288" s="64"/>
      <c r="BB288" s="64"/>
    </row>
    <row collapsed="false" customFormat="false" customHeight="true" hidden="false" ht="12" outlineLevel="0" r="289">
      <c r="A289" s="83" t="s">
        <v>62</v>
      </c>
      <c r="B289" s="64"/>
      <c r="C289" s="64" t="n">
        <f aca="false">C288/4*4.33</f>
        <v>46.5204375</v>
      </c>
      <c r="D289" s="64"/>
      <c r="E289" s="64"/>
      <c r="F289" s="64"/>
      <c r="G289" s="64" t="n">
        <f aca="false">G288/4*4.33</f>
        <v>47.5336575</v>
      </c>
      <c r="H289" s="64"/>
      <c r="I289" s="64"/>
      <c r="J289" s="64"/>
      <c r="K289" s="64"/>
      <c r="L289" s="64"/>
      <c r="M289" s="64"/>
      <c r="N289" s="64" t="n">
        <f aca="false">N288/4*4.33</f>
        <v>60.5496375</v>
      </c>
      <c r="O289" s="64"/>
      <c r="P289" s="64"/>
      <c r="Q289" s="64"/>
      <c r="R289" s="64" t="n">
        <f aca="false">R288/4*4.33</f>
        <v>59.1045</v>
      </c>
      <c r="S289" s="64"/>
      <c r="T289" s="64"/>
      <c r="U289" s="64"/>
      <c r="V289" s="64" t="n">
        <f aca="false">V288/4*4.33</f>
        <v>60.4035</v>
      </c>
      <c r="W289" s="64"/>
      <c r="X289" s="64"/>
      <c r="Y289" s="64"/>
      <c r="Z289" s="64"/>
      <c r="AA289" s="64" t="n">
        <f aca="false">AA288/4*4.33</f>
        <v>53.19405</v>
      </c>
      <c r="AB289" s="64"/>
      <c r="AC289" s="64"/>
      <c r="AD289" s="64"/>
      <c r="AE289" s="64" t="n">
        <f aca="false">AE288/4*4.33</f>
        <v>55.824525</v>
      </c>
      <c r="AF289" s="64"/>
      <c r="AG289" s="64"/>
      <c r="AH289" s="64"/>
      <c r="AI289" s="64"/>
      <c r="AJ289" s="64" t="n">
        <f aca="false">AJ288/4*4.33</f>
        <v>50.1414</v>
      </c>
      <c r="AK289" s="64"/>
      <c r="AL289" s="64"/>
      <c r="AM289" s="64"/>
      <c r="AN289" s="64" t="n">
        <f aca="false">AN288/4*4.33</f>
        <v>55.824525</v>
      </c>
      <c r="AO289" s="64"/>
      <c r="AP289" s="64"/>
      <c r="AQ289" s="64"/>
      <c r="AR289" s="64" t="n">
        <f aca="false">AR288/4*4.33</f>
        <v>54.200775</v>
      </c>
      <c r="AS289" s="64"/>
      <c r="AT289" s="64"/>
      <c r="AU289" s="64"/>
      <c r="AV289" s="64"/>
      <c r="AW289" s="64" t="n">
        <f aca="false">AW288/4*4.33</f>
        <v>39.132375</v>
      </c>
      <c r="AX289" s="64"/>
      <c r="AY289" s="64"/>
      <c r="AZ289" s="64"/>
      <c r="BA289" s="64"/>
      <c r="BB289" s="64"/>
    </row>
    <row collapsed="false" customFormat="false" customHeight="true" hidden="false" ht="12" outlineLevel="0" r="290">
      <c r="A290" s="83" t="s">
        <v>63</v>
      </c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4"/>
      <c r="AK290" s="84"/>
      <c r="AL290" s="84"/>
      <c r="AM290" s="84"/>
      <c r="AN290" s="84"/>
      <c r="AO290" s="84"/>
      <c r="AP290" s="84"/>
      <c r="AQ290" s="84"/>
      <c r="AR290" s="84"/>
      <c r="AS290" s="84"/>
      <c r="AT290" s="84"/>
      <c r="AU290" s="84"/>
      <c r="AV290" s="84"/>
      <c r="AW290" s="84"/>
      <c r="AX290" s="84"/>
      <c r="AY290" s="84"/>
      <c r="AZ290" s="84"/>
      <c r="BA290" s="84"/>
      <c r="BB290" s="64"/>
    </row>
    <row collapsed="false" customFormat="false" customHeight="true" hidden="false" ht="12" outlineLevel="0" r="291">
      <c r="A291" s="83" t="s">
        <v>28</v>
      </c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4"/>
      <c r="AK291" s="84"/>
      <c r="AL291" s="84"/>
      <c r="AM291" s="84"/>
      <c r="AN291" s="84"/>
      <c r="AO291" s="84"/>
      <c r="AP291" s="84"/>
      <c r="AQ291" s="84"/>
      <c r="AR291" s="84"/>
      <c r="AS291" s="84"/>
      <c r="AT291" s="84"/>
      <c r="AU291" s="84"/>
      <c r="AV291" s="84"/>
      <c r="AW291" s="84"/>
      <c r="AX291" s="84"/>
      <c r="AY291" s="84"/>
      <c r="AZ291" s="84"/>
      <c r="BA291" s="84"/>
      <c r="BB291" s="64"/>
    </row>
    <row collapsed="false" customFormat="false" customHeight="true" hidden="false" ht="12" outlineLevel="0" r="292">
      <c r="A292" s="83" t="s">
        <v>64</v>
      </c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4"/>
      <c r="AK292" s="84"/>
      <c r="AL292" s="84"/>
      <c r="AM292" s="84"/>
      <c r="AN292" s="84"/>
      <c r="AO292" s="84"/>
      <c r="AP292" s="84"/>
      <c r="AQ292" s="84"/>
      <c r="AR292" s="84"/>
      <c r="AS292" s="84"/>
      <c r="AT292" s="84"/>
      <c r="AU292" s="84"/>
      <c r="AV292" s="84"/>
      <c r="AW292" s="84"/>
      <c r="AX292" s="84"/>
      <c r="AY292" s="84"/>
      <c r="AZ292" s="84"/>
      <c r="BA292" s="84"/>
      <c r="BB292" s="64"/>
    </row>
    <row collapsed="false" customFormat="false" customHeight="true" hidden="false" ht="12" outlineLevel="0" r="293">
      <c r="A293" s="83" t="s">
        <v>30</v>
      </c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  <c r="AG293" s="85"/>
      <c r="AH293" s="85"/>
      <c r="AI293" s="85"/>
      <c r="AJ293" s="85"/>
      <c r="AK293" s="85"/>
      <c r="AL293" s="85"/>
      <c r="AM293" s="85"/>
      <c r="AN293" s="85"/>
      <c r="AO293" s="85"/>
      <c r="AP293" s="85"/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64"/>
    </row>
    <row collapsed="false" customFormat="false" customHeight="true" hidden="false" ht="12" outlineLevel="0" r="294">
      <c r="A294" s="83" t="s">
        <v>65</v>
      </c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  <c r="AG294" s="85"/>
      <c r="AH294" s="85"/>
      <c r="AI294" s="85"/>
      <c r="AJ294" s="85"/>
      <c r="AK294" s="85"/>
      <c r="AL294" s="85"/>
      <c r="AM294" s="85"/>
      <c r="AN294" s="85"/>
      <c r="AO294" s="85"/>
      <c r="AP294" s="85"/>
      <c r="AQ294" s="85"/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64"/>
    </row>
    <row collapsed="false" customFormat="false" customHeight="true" hidden="false" ht="12" outlineLevel="0" r="295">
      <c r="A295" s="83" t="s">
        <v>66</v>
      </c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85"/>
      <c r="AZ295" s="85"/>
      <c r="BA295" s="85"/>
      <c r="BB295" s="64"/>
    </row>
    <row collapsed="false" customFormat="false" customHeight="true" hidden="false" ht="12" outlineLevel="0" r="296">
      <c r="A296" s="83" t="s">
        <v>67</v>
      </c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  <c r="AG296" s="85"/>
      <c r="AH296" s="85"/>
      <c r="AI296" s="85"/>
      <c r="AJ296" s="85"/>
      <c r="AK296" s="85"/>
      <c r="AL296" s="85"/>
      <c r="AM296" s="85"/>
      <c r="AN296" s="85"/>
      <c r="AO296" s="85"/>
      <c r="AP296" s="85"/>
      <c r="AQ296" s="85"/>
      <c r="AR296" s="85"/>
      <c r="AS296" s="85"/>
      <c r="AT296" s="85"/>
      <c r="AU296" s="85"/>
      <c r="AV296" s="85"/>
      <c r="AW296" s="85"/>
      <c r="AX296" s="85"/>
      <c r="AY296" s="85"/>
      <c r="AZ296" s="85"/>
      <c r="BA296" s="85"/>
      <c r="BB296" s="64"/>
    </row>
    <row collapsed="false" customFormat="false" customHeight="true" hidden="false" ht="12" outlineLevel="0" r="297">
      <c r="A297" s="83" t="s">
        <v>68</v>
      </c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  <c r="AG297" s="85"/>
      <c r="AH297" s="85"/>
      <c r="AI297" s="85"/>
      <c r="AJ297" s="85"/>
      <c r="AK297" s="85"/>
      <c r="AL297" s="85"/>
      <c r="AM297" s="85"/>
      <c r="AN297" s="85"/>
      <c r="AO297" s="85"/>
      <c r="AP297" s="85"/>
      <c r="AQ297" s="85"/>
      <c r="AR297" s="85"/>
      <c r="AS297" s="85"/>
      <c r="AT297" s="85"/>
      <c r="AU297" s="85"/>
      <c r="AV297" s="85"/>
      <c r="AW297" s="85"/>
      <c r="AX297" s="85"/>
      <c r="AY297" s="85"/>
      <c r="AZ297" s="85"/>
      <c r="BA297" s="85"/>
      <c r="BB297" s="64"/>
    </row>
    <row collapsed="false" customFormat="false" customHeight="true" hidden="false" ht="12" outlineLevel="0" r="298">
      <c r="A298" s="83" t="s">
        <v>69</v>
      </c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  <c r="AG298" s="85"/>
      <c r="AH298" s="85"/>
      <c r="AI298" s="85"/>
      <c r="AJ298" s="85"/>
      <c r="AK298" s="85"/>
      <c r="AL298" s="85"/>
      <c r="AM298" s="85"/>
      <c r="AN298" s="85"/>
      <c r="AO298" s="85"/>
      <c r="AP298" s="85"/>
      <c r="AQ298" s="85"/>
      <c r="AR298" s="85"/>
      <c r="AS298" s="85"/>
      <c r="AT298" s="85"/>
      <c r="AU298" s="85"/>
      <c r="AV298" s="85"/>
      <c r="AW298" s="85"/>
      <c r="AX298" s="85"/>
      <c r="AY298" s="85"/>
      <c r="AZ298" s="85"/>
      <c r="BA298" s="85"/>
      <c r="BB298" s="64"/>
    </row>
    <row collapsed="false" customFormat="false" customHeight="true" hidden="false" ht="12" outlineLevel="0" r="299">
      <c r="A299" s="83" t="s">
        <v>70</v>
      </c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  <c r="AG299" s="85"/>
      <c r="AH299" s="85"/>
      <c r="AI299" s="85"/>
      <c r="AJ299" s="85"/>
      <c r="AK299" s="85"/>
      <c r="AL299" s="85"/>
      <c r="AM299" s="85"/>
      <c r="AN299" s="85"/>
      <c r="AO299" s="85"/>
      <c r="AP299" s="85"/>
      <c r="AQ299" s="85"/>
      <c r="AR299" s="85"/>
      <c r="AS299" s="85"/>
      <c r="AT299" s="85"/>
      <c r="AU299" s="85"/>
      <c r="AV299" s="85"/>
      <c r="AW299" s="85"/>
      <c r="AX299" s="85"/>
      <c r="AY299" s="85"/>
      <c r="AZ299" s="85"/>
      <c r="BA299" s="85"/>
      <c r="BB299" s="64"/>
    </row>
    <row collapsed="false" customFormat="false" customHeight="true" hidden="false" ht="12" outlineLevel="0" r="300">
      <c r="A300" s="83" t="s">
        <v>71</v>
      </c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  <c r="AG300" s="85"/>
      <c r="AH300" s="85"/>
      <c r="AI300" s="85"/>
      <c r="AJ300" s="85"/>
      <c r="AK300" s="85"/>
      <c r="AL300" s="85"/>
      <c r="AM300" s="85"/>
      <c r="AN300" s="85"/>
      <c r="AO300" s="85"/>
      <c r="AP300" s="85"/>
      <c r="AQ300" s="85"/>
      <c r="AR300" s="85"/>
      <c r="AS300" s="85"/>
      <c r="AT300" s="85"/>
      <c r="AU300" s="85"/>
      <c r="AV300" s="85"/>
      <c r="AW300" s="85"/>
      <c r="AX300" s="85"/>
      <c r="AY300" s="85"/>
      <c r="AZ300" s="85"/>
      <c r="BA300" s="85"/>
      <c r="BB300" s="64"/>
    </row>
    <row collapsed="false" customFormat="false" customHeight="true" hidden="false" ht="12" outlineLevel="0" r="301">
      <c r="A301" s="83" t="s">
        <v>78</v>
      </c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64"/>
    </row>
    <row collapsed="false" customFormat="false" customHeight="true" hidden="false" ht="12" outlineLevel="0" r="302">
      <c r="A302" s="64" t="s">
        <v>73</v>
      </c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7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64"/>
    </row>
  </sheetData>
  <mergeCells count="15">
    <mergeCell ref="J11:L11"/>
    <mergeCell ref="O11:Q11"/>
    <mergeCell ref="T11:W11"/>
    <mergeCell ref="J80:L80"/>
    <mergeCell ref="O80:Q80"/>
    <mergeCell ref="T80:W80"/>
    <mergeCell ref="J146:L146"/>
    <mergeCell ref="O146:Q146"/>
    <mergeCell ref="T146:W146"/>
    <mergeCell ref="J213:L213"/>
    <mergeCell ref="O213:Q213"/>
    <mergeCell ref="T213:W213"/>
    <mergeCell ref="J281:L281"/>
    <mergeCell ref="O281:Q281"/>
    <mergeCell ref="T281:W281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106"/>
  <sheetViews>
    <sheetView colorId="64" defaultGridColor="true" rightToLeft="false" showFormulas="false" showGridLines="true" showOutlineSymbols="true" showRowColHeaders="true" showZeros="true" tabSelected="false" topLeftCell="A1" view="pageBreakPreview" windowProtection="false" workbookViewId="0" zoomScale="100" zoomScaleNormal="75" zoomScalePageLayoutView="100">
      <selection activeCell="F10" activeCellId="0" pane="topLeft" sqref="F10"/>
    </sheetView>
  </sheetViews>
  <sheetFormatPr defaultRowHeight="10"/>
  <cols>
    <col collapsed="false" hidden="false" max="1" min="1" style="88" width="9.66326530612245"/>
    <col collapsed="false" hidden="false" max="2" min="2" style="88" width="8.66836734693878"/>
    <col collapsed="false" hidden="false" max="3" min="3" style="88" width="14.6581632653061"/>
    <col collapsed="false" hidden="false" max="12" min="4" style="88" width="8.8265306122449"/>
    <col collapsed="false" hidden="false" max="13" min="13" style="88" width="34.6683673469388"/>
    <col collapsed="false" hidden="false" max="14" min="14" style="88" width="11.1581632653061"/>
    <col collapsed="false" hidden="false" max="15" min="15" style="88" width="12.5"/>
    <col collapsed="false" hidden="false" max="16" min="16" style="88" width="2.66326530612245"/>
    <col collapsed="false" hidden="false" max="17" min="17" style="88" width="40.6581632653061"/>
    <col collapsed="false" hidden="false" max="1025" min="18" style="88" width="8.8265306122449"/>
  </cols>
  <sheetData>
    <row collapsed="false" customFormat="true" customHeight="true" hidden="false" ht="54.75" outlineLevel="0" r="1" s="91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90"/>
      <c r="X1" s="90"/>
    </row>
    <row collapsed="false" customFormat="false" customHeight="true" hidden="false" ht="12" outlineLevel="0" r="2">
      <c r="A2" s="92"/>
      <c r="B2" s="93"/>
      <c r="C2" s="93"/>
      <c r="D2" s="93"/>
      <c r="E2" s="93"/>
      <c r="F2" s="93"/>
      <c r="G2" s="93"/>
      <c r="H2" s="92"/>
      <c r="I2" s="92"/>
      <c r="J2" s="92"/>
      <c r="K2" s="92"/>
      <c r="L2" s="92"/>
      <c r="M2" s="94"/>
      <c r="X2" s="92"/>
    </row>
    <row collapsed="false" customFormat="true" customHeight="true" hidden="false" ht="15" outlineLevel="0" r="3" s="97">
      <c r="A3" s="95" t="s">
        <v>42</v>
      </c>
      <c r="B3" s="96" t="str">
        <f aca="false">Ugeplan!G2</f>
        <v>Mads Dellgren</v>
      </c>
      <c r="C3" s="96"/>
      <c r="D3" s="95" t="s">
        <v>43</v>
      </c>
      <c r="E3" s="96" t="n">
        <f aca="false">Ugeplan!J2</f>
        <v>2012</v>
      </c>
      <c r="G3" s="95" t="s">
        <v>44</v>
      </c>
      <c r="H3" s="96" t="n">
        <f aca="false">Ugeplan!L2</f>
        <v>0</v>
      </c>
      <c r="I3" s="96"/>
      <c r="J3" s="96"/>
      <c r="K3" s="96"/>
      <c r="L3" s="96"/>
      <c r="M3" s="98"/>
    </row>
    <row collapsed="false" customFormat="false" customHeight="true" hidden="false" ht="12" outlineLevel="0" r="4">
      <c r="A4" s="99"/>
      <c r="B4" s="100"/>
      <c r="E4" s="101"/>
      <c r="F4" s="101"/>
      <c r="G4" s="101"/>
      <c r="H4" s="101"/>
      <c r="I4" s="101"/>
      <c r="J4" s="101"/>
      <c r="K4" s="101"/>
      <c r="L4" s="101"/>
    </row>
    <row collapsed="false" customFormat="false" customHeight="true" hidden="false" ht="12" outlineLevel="0" r="5">
      <c r="A5" s="102"/>
      <c r="B5" s="103" t="s">
        <v>82</v>
      </c>
      <c r="C5" s="103"/>
      <c r="D5" s="103" t="s">
        <v>83</v>
      </c>
      <c r="E5" s="103" t="s">
        <v>84</v>
      </c>
      <c r="F5" s="103" t="s">
        <v>66</v>
      </c>
      <c r="G5" s="103" t="s">
        <v>85</v>
      </c>
      <c r="H5" s="103" t="s">
        <v>86</v>
      </c>
      <c r="I5" s="103" t="s">
        <v>87</v>
      </c>
      <c r="J5" s="103" t="s">
        <v>19</v>
      </c>
      <c r="K5" s="103" t="s">
        <v>88</v>
      </c>
      <c r="L5" s="103" t="s">
        <v>89</v>
      </c>
      <c r="M5" s="104" t="s">
        <v>73</v>
      </c>
      <c r="N5" s="104"/>
      <c r="O5" s="104"/>
      <c r="P5" s="105"/>
    </row>
    <row collapsed="false" customFormat="false" customHeight="true" hidden="false" ht="12" outlineLevel="0" r="6">
      <c r="A6" s="106"/>
      <c r="B6" s="107"/>
      <c r="C6" s="108"/>
      <c r="D6" s="109" t="s">
        <v>90</v>
      </c>
      <c r="E6" s="109"/>
      <c r="F6" s="109"/>
      <c r="G6" s="109"/>
      <c r="H6" s="109" t="s">
        <v>91</v>
      </c>
      <c r="I6" s="109" t="s">
        <v>92</v>
      </c>
      <c r="J6" s="109"/>
      <c r="K6" s="107"/>
      <c r="L6" s="109" t="s">
        <v>93</v>
      </c>
      <c r="M6" s="110"/>
      <c r="N6" s="111"/>
      <c r="O6" s="112"/>
      <c r="P6" s="105"/>
      <c r="Q6" s="92"/>
      <c r="R6" s="92"/>
      <c r="S6" s="92"/>
      <c r="T6" s="92"/>
      <c r="U6" s="92"/>
      <c r="V6" s="92"/>
      <c r="W6" s="92"/>
      <c r="X6" s="92"/>
    </row>
    <row collapsed="false" customFormat="false" customHeight="true" hidden="false" ht="12" outlineLevel="0" r="7">
      <c r="A7" s="113"/>
      <c r="B7" s="114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5"/>
      <c r="N7" s="115"/>
      <c r="O7" s="115"/>
      <c r="P7" s="105"/>
      <c r="Q7" s="92"/>
      <c r="R7" s="92"/>
      <c r="S7" s="92"/>
      <c r="T7" s="92"/>
      <c r="U7" s="92"/>
      <c r="V7" s="92"/>
      <c r="W7" s="92"/>
      <c r="X7" s="92"/>
    </row>
    <row collapsed="false" customFormat="false" customHeight="true" hidden="false" ht="12" outlineLevel="0" r="8">
      <c r="A8" s="116" t="s">
        <v>94</v>
      </c>
      <c r="B8" s="117"/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92"/>
      <c r="R8" s="92"/>
      <c r="S8" s="92"/>
      <c r="T8" s="92"/>
      <c r="U8" s="92"/>
      <c r="V8" s="92"/>
      <c r="W8" s="92"/>
      <c r="X8" s="92"/>
    </row>
    <row collapsed="false" customFormat="false" customHeight="true" hidden="false" ht="12" outlineLevel="0" r="9">
      <c r="A9" s="118"/>
      <c r="B9" s="119"/>
      <c r="C9" s="119"/>
      <c r="D9" s="120"/>
      <c r="E9" s="121"/>
      <c r="F9" s="121"/>
      <c r="G9" s="121"/>
      <c r="H9" s="121"/>
      <c r="I9" s="121"/>
      <c r="J9" s="121"/>
      <c r="K9" s="121"/>
      <c r="L9" s="121"/>
      <c r="M9" s="122"/>
      <c r="N9" s="122"/>
      <c r="O9" s="122"/>
      <c r="P9" s="123"/>
      <c r="Q9" s="124" t="s">
        <v>95</v>
      </c>
      <c r="R9" s="125"/>
      <c r="S9" s="0"/>
      <c r="T9" s="0"/>
      <c r="U9" s="0"/>
      <c r="V9" s="0"/>
      <c r="W9" s="0"/>
      <c r="X9" s="92"/>
      <c r="Y9" s="92"/>
      <c r="Z9" s="92"/>
      <c r="AA9" s="92"/>
      <c r="AB9" s="92"/>
    </row>
    <row collapsed="false" customFormat="false" customHeight="true" hidden="false" ht="12" outlineLevel="0" r="10">
      <c r="A10" s="118"/>
      <c r="B10" s="119"/>
      <c r="C10" s="119"/>
      <c r="D10" s="120"/>
      <c r="E10" s="121"/>
      <c r="F10" s="126"/>
      <c r="G10" s="127"/>
      <c r="H10" s="121"/>
      <c r="I10" s="126"/>
      <c r="J10" s="126"/>
      <c r="K10" s="126"/>
      <c r="L10" s="121"/>
      <c r="M10" s="122"/>
      <c r="N10" s="122"/>
      <c r="O10" s="122"/>
      <c r="P10" s="123"/>
      <c r="Q10" s="128" t="s">
        <v>96</v>
      </c>
      <c r="R10" s="129"/>
      <c r="S10" s="0"/>
      <c r="T10" s="0"/>
      <c r="U10" s="0"/>
      <c r="V10" s="0"/>
      <c r="W10" s="0"/>
      <c r="X10" s="92"/>
      <c r="Y10" s="92"/>
      <c r="Z10" s="92"/>
      <c r="AA10" s="92"/>
      <c r="AB10" s="92"/>
    </row>
    <row collapsed="false" customFormat="false" customHeight="true" hidden="false" ht="12" outlineLevel="0" r="11">
      <c r="A11" s="118"/>
      <c r="B11" s="119"/>
      <c r="C11" s="119"/>
      <c r="D11" s="126"/>
      <c r="E11" s="126"/>
      <c r="F11" s="126"/>
      <c r="G11" s="126"/>
      <c r="H11" s="126"/>
      <c r="I11" s="126"/>
      <c r="J11" s="126"/>
      <c r="K11" s="126"/>
      <c r="L11" s="126"/>
      <c r="M11" s="122"/>
      <c r="N11" s="122"/>
      <c r="O11" s="122"/>
      <c r="P11" s="123"/>
      <c r="Q11" s="0"/>
      <c r="R11" s="0"/>
      <c r="S11" s="0"/>
      <c r="T11" s="0"/>
      <c r="U11" s="0"/>
      <c r="V11" s="0"/>
      <c r="W11" s="0"/>
      <c r="X11" s="92"/>
      <c r="Y11" s="92"/>
      <c r="Z11" s="92"/>
      <c r="AA11" s="92"/>
      <c r="AB11" s="92"/>
    </row>
    <row collapsed="false" customFormat="false" customHeight="true" hidden="false" ht="12" outlineLevel="0" r="12">
      <c r="A12" s="118"/>
      <c r="B12" s="119"/>
      <c r="C12" s="119"/>
      <c r="D12" s="120"/>
      <c r="E12" s="121"/>
      <c r="F12" s="126"/>
      <c r="G12" s="127"/>
      <c r="H12" s="121"/>
      <c r="I12" s="126"/>
      <c r="J12" s="126"/>
      <c r="K12" s="126"/>
      <c r="L12" s="121"/>
      <c r="M12" s="122"/>
      <c r="N12" s="122"/>
      <c r="O12" s="122"/>
      <c r="P12" s="123"/>
      <c r="X12" s="92"/>
      <c r="Y12" s="92"/>
      <c r="Z12" s="92"/>
      <c r="AA12" s="92"/>
      <c r="AB12" s="92"/>
    </row>
    <row collapsed="false" customFormat="false" customHeight="true" hidden="false" ht="12" outlineLevel="0" r="13">
      <c r="A13" s="118"/>
      <c r="B13" s="119"/>
      <c r="C13" s="119"/>
      <c r="D13" s="120"/>
      <c r="E13" s="121"/>
      <c r="F13" s="121"/>
      <c r="G13" s="121"/>
      <c r="H13" s="121"/>
      <c r="I13" s="121"/>
      <c r="J13" s="121"/>
      <c r="K13" s="121"/>
      <c r="L13" s="121"/>
      <c r="M13" s="122"/>
      <c r="N13" s="122"/>
      <c r="O13" s="122"/>
      <c r="P13" s="123"/>
      <c r="X13" s="92"/>
      <c r="Y13" s="92"/>
      <c r="Z13" s="92"/>
      <c r="AA13" s="92"/>
      <c r="AB13" s="92"/>
    </row>
    <row collapsed="false" customFormat="false" customHeight="true" hidden="false" ht="12" outlineLevel="0" r="14">
      <c r="A14" s="118"/>
      <c r="B14" s="119"/>
      <c r="C14" s="119"/>
      <c r="D14" s="120"/>
      <c r="E14" s="127"/>
      <c r="F14" s="121"/>
      <c r="G14" s="127"/>
      <c r="H14" s="121"/>
      <c r="I14" s="121"/>
      <c r="J14" s="121"/>
      <c r="K14" s="127"/>
      <c r="L14" s="121"/>
      <c r="M14" s="122"/>
      <c r="N14" s="122"/>
      <c r="O14" s="122"/>
      <c r="P14" s="123"/>
      <c r="X14" s="92"/>
      <c r="Y14" s="92"/>
      <c r="Z14" s="92"/>
      <c r="AA14" s="92"/>
      <c r="AB14" s="92"/>
    </row>
    <row collapsed="false" customFormat="false" customHeight="true" hidden="false" ht="12" outlineLevel="0" r="15">
      <c r="A15" s="118"/>
      <c r="B15" s="119"/>
      <c r="C15" s="119"/>
      <c r="D15" s="120"/>
      <c r="E15" s="121"/>
      <c r="F15" s="121"/>
      <c r="G15" s="127"/>
      <c r="H15" s="127"/>
      <c r="I15" s="121"/>
      <c r="J15" s="121"/>
      <c r="K15" s="121"/>
      <c r="L15" s="121"/>
      <c r="M15" s="122"/>
      <c r="N15" s="122"/>
      <c r="O15" s="122"/>
      <c r="P15" s="123"/>
      <c r="X15" s="92"/>
      <c r="Y15" s="92"/>
      <c r="Z15" s="92"/>
      <c r="AA15" s="92"/>
      <c r="AB15" s="92"/>
    </row>
    <row collapsed="false" customFormat="false" customHeight="true" hidden="false" ht="12" outlineLevel="0" r="16">
      <c r="A16" s="130"/>
      <c r="B16" s="131"/>
      <c r="C16" s="131"/>
      <c r="D16" s="132" t="n">
        <f aca="false">SUM(D9:D15)/60</f>
        <v>0</v>
      </c>
      <c r="E16" s="133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134"/>
      <c r="X16" s="92"/>
      <c r="Y16" s="92"/>
      <c r="Z16" s="92"/>
      <c r="AA16" s="92"/>
      <c r="AB16" s="92"/>
    </row>
    <row collapsed="false" customFormat="false" customHeight="true" hidden="false" ht="12" outlineLevel="0" r="17">
      <c r="A17" s="116" t="s">
        <v>94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X17" s="92"/>
      <c r="Y17" s="92"/>
      <c r="Z17" s="92"/>
      <c r="AA17" s="92"/>
      <c r="AB17" s="92"/>
    </row>
    <row collapsed="false" customFormat="false" customHeight="true" hidden="false" ht="12" outlineLevel="0" r="18">
      <c r="A18" s="118"/>
      <c r="B18" s="119"/>
      <c r="C18" s="119"/>
      <c r="D18" s="120"/>
      <c r="E18" s="121"/>
      <c r="F18" s="121"/>
      <c r="G18" s="121"/>
      <c r="H18" s="121"/>
      <c r="I18" s="121"/>
      <c r="J18" s="121"/>
      <c r="K18" s="121"/>
      <c r="L18" s="121"/>
      <c r="M18" s="122"/>
      <c r="N18" s="122"/>
      <c r="O18" s="122"/>
      <c r="P18" s="123"/>
      <c r="X18" s="92"/>
      <c r="Y18" s="92"/>
      <c r="Z18" s="92"/>
      <c r="AA18" s="92"/>
      <c r="AB18" s="92"/>
    </row>
    <row collapsed="false" customFormat="false" customHeight="true" hidden="false" ht="12" outlineLevel="0" r="19">
      <c r="A19" s="135"/>
      <c r="B19" s="136"/>
      <c r="C19" s="136"/>
      <c r="D19" s="137"/>
      <c r="E19" s="138"/>
      <c r="F19" s="138"/>
      <c r="G19" s="138"/>
      <c r="H19" s="138"/>
      <c r="I19" s="114"/>
      <c r="J19" s="114"/>
      <c r="K19" s="114"/>
      <c r="L19" s="138"/>
      <c r="M19" s="139"/>
      <c r="N19" s="139"/>
      <c r="O19" s="139"/>
      <c r="P19" s="140"/>
      <c r="X19" s="92"/>
    </row>
    <row collapsed="false" customFormat="false" customHeight="true" hidden="false" ht="12" outlineLevel="0" r="20">
      <c r="A20" s="141"/>
      <c r="B20" s="142"/>
      <c r="C20" s="142"/>
      <c r="D20" s="143"/>
      <c r="E20" s="143"/>
      <c r="F20" s="143"/>
      <c r="G20" s="143"/>
      <c r="H20" s="143"/>
      <c r="I20" s="143"/>
      <c r="J20" s="143"/>
      <c r="K20" s="143"/>
      <c r="L20" s="143"/>
      <c r="M20" s="140"/>
      <c r="N20" s="140"/>
      <c r="O20" s="140"/>
      <c r="P20" s="140"/>
      <c r="Q20" s="65"/>
      <c r="R20" s="65"/>
      <c r="S20" s="65"/>
      <c r="T20" s="65"/>
      <c r="U20" s="65"/>
      <c r="V20" s="65"/>
      <c r="W20" s="65"/>
      <c r="X20" s="92"/>
    </row>
    <row collapsed="false" customFormat="false" customHeight="true" hidden="false" ht="12" outlineLevel="0" r="21">
      <c r="A21" s="141"/>
      <c r="B21" s="142"/>
      <c r="C21" s="142"/>
      <c r="D21" s="144"/>
      <c r="E21" s="145"/>
      <c r="F21" s="145"/>
      <c r="G21" s="145"/>
      <c r="H21" s="145"/>
      <c r="I21" s="145"/>
      <c r="J21" s="145"/>
      <c r="K21" s="145"/>
      <c r="L21" s="145"/>
      <c r="M21" s="140"/>
      <c r="N21" s="140"/>
      <c r="O21" s="140"/>
      <c r="P21" s="140"/>
      <c r="Q21" s="65"/>
      <c r="R21" s="65"/>
      <c r="S21" s="65"/>
      <c r="T21" s="65"/>
      <c r="U21" s="65"/>
      <c r="V21" s="65"/>
      <c r="W21" s="65"/>
      <c r="X21" s="92"/>
    </row>
    <row collapsed="false" customFormat="false" customHeight="true" hidden="false" ht="12" outlineLevel="0" r="22">
      <c r="A22" s="141"/>
      <c r="B22" s="142"/>
      <c r="C22" s="142"/>
      <c r="D22" s="144"/>
      <c r="E22" s="145"/>
      <c r="F22" s="145"/>
      <c r="G22" s="145"/>
      <c r="H22" s="145"/>
      <c r="I22" s="145"/>
      <c r="J22" s="145"/>
      <c r="K22" s="145"/>
      <c r="L22" s="145"/>
      <c r="M22" s="140"/>
      <c r="N22" s="140"/>
      <c r="O22" s="140"/>
      <c r="P22" s="140"/>
      <c r="Q22" s="65"/>
      <c r="R22" s="65"/>
      <c r="S22" s="65"/>
      <c r="T22" s="65"/>
      <c r="U22" s="65"/>
      <c r="V22" s="65"/>
      <c r="W22" s="65"/>
      <c r="X22" s="92"/>
    </row>
    <row collapsed="false" customFormat="false" customHeight="true" hidden="false" ht="12" outlineLevel="0" r="23">
      <c r="A23" s="141"/>
      <c r="B23" s="142"/>
      <c r="C23" s="142"/>
      <c r="D23" s="144"/>
      <c r="E23" s="145"/>
      <c r="F23" s="145"/>
      <c r="G23" s="145"/>
      <c r="H23" s="145"/>
      <c r="I23" s="145"/>
      <c r="J23" s="145"/>
      <c r="K23" s="145"/>
      <c r="L23" s="145"/>
      <c r="M23" s="140"/>
      <c r="N23" s="140"/>
      <c r="O23" s="140"/>
      <c r="P23" s="140"/>
      <c r="Q23" s="92"/>
      <c r="R23" s="92"/>
      <c r="S23" s="92"/>
      <c r="T23" s="92"/>
      <c r="U23" s="92"/>
      <c r="V23" s="92"/>
      <c r="W23" s="92"/>
      <c r="X23" s="92"/>
    </row>
    <row collapsed="false" customFormat="false" customHeight="true" hidden="false" ht="12" outlineLevel="0" r="24">
      <c r="A24" s="141"/>
      <c r="B24" s="142"/>
      <c r="C24" s="142"/>
      <c r="D24" s="144"/>
      <c r="E24" s="145"/>
      <c r="F24" s="145"/>
      <c r="G24" s="145"/>
      <c r="H24" s="145"/>
      <c r="I24" s="145"/>
      <c r="J24" s="145"/>
      <c r="K24" s="145"/>
      <c r="L24" s="145"/>
      <c r="M24" s="140"/>
      <c r="N24" s="140"/>
      <c r="O24" s="140"/>
      <c r="P24" s="140"/>
    </row>
    <row collapsed="false" customFormat="false" customHeight="true" hidden="false" ht="12" outlineLevel="0" r="25">
      <c r="A25" s="146"/>
      <c r="B25" s="92"/>
      <c r="C25" s="92"/>
      <c r="D25" s="147"/>
      <c r="E25" s="148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</row>
    <row collapsed="false" customFormat="false" customHeight="true" hidden="false" ht="12" outlineLevel="0" r="26">
      <c r="A26" s="146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</row>
    <row collapsed="false" customFormat="false" customHeight="true" hidden="false" ht="12" outlineLevel="0" r="27">
      <c r="A27" s="141"/>
      <c r="B27" s="142"/>
      <c r="C27" s="142"/>
      <c r="D27" s="144"/>
      <c r="E27" s="145"/>
      <c r="F27" s="145"/>
      <c r="G27" s="145"/>
      <c r="H27" s="145"/>
      <c r="I27" s="145"/>
      <c r="J27" s="145"/>
      <c r="K27" s="145"/>
      <c r="L27" s="145"/>
      <c r="M27" s="140"/>
      <c r="N27" s="140"/>
      <c r="O27" s="140"/>
      <c r="P27" s="140"/>
    </row>
    <row collapsed="false" customFormat="false" customHeight="true" hidden="false" ht="12" outlineLevel="0" r="28">
      <c r="A28" s="141"/>
      <c r="B28" s="142"/>
      <c r="C28" s="142"/>
      <c r="D28" s="144"/>
      <c r="E28" s="145"/>
      <c r="F28" s="145"/>
      <c r="G28" s="145"/>
      <c r="H28" s="145"/>
      <c r="I28" s="143"/>
      <c r="J28" s="143"/>
      <c r="K28" s="143"/>
      <c r="L28" s="145"/>
      <c r="M28" s="140"/>
      <c r="N28" s="140"/>
      <c r="O28" s="140"/>
      <c r="P28" s="140"/>
    </row>
    <row collapsed="false" customFormat="false" customHeight="true" hidden="false" ht="12" outlineLevel="0" r="29">
      <c r="A29" s="141"/>
      <c r="B29" s="142"/>
      <c r="C29" s="142"/>
      <c r="D29" s="143"/>
      <c r="E29" s="143"/>
      <c r="F29" s="143"/>
      <c r="G29" s="143"/>
      <c r="H29" s="143"/>
      <c r="I29" s="143"/>
      <c r="J29" s="143"/>
      <c r="K29" s="143"/>
      <c r="L29" s="143"/>
      <c r="M29" s="140"/>
      <c r="N29" s="140"/>
      <c r="O29" s="140"/>
      <c r="P29" s="140"/>
    </row>
    <row collapsed="false" customFormat="false" customHeight="true" hidden="false" ht="12" outlineLevel="0" r="30">
      <c r="A30" s="141"/>
      <c r="B30" s="142"/>
      <c r="C30" s="142"/>
      <c r="D30" s="144"/>
      <c r="E30" s="145"/>
      <c r="F30" s="145"/>
      <c r="G30" s="145"/>
      <c r="H30" s="145"/>
      <c r="I30" s="145"/>
      <c r="J30" s="145"/>
      <c r="K30" s="145"/>
      <c r="L30" s="145"/>
      <c r="M30" s="140"/>
      <c r="N30" s="140"/>
      <c r="O30" s="140"/>
      <c r="P30" s="140"/>
    </row>
    <row collapsed="false" customFormat="false" customHeight="true" hidden="false" ht="12" outlineLevel="0" r="31">
      <c r="A31" s="141"/>
      <c r="B31" s="142"/>
      <c r="C31" s="142"/>
      <c r="D31" s="144"/>
      <c r="E31" s="145"/>
      <c r="F31" s="145"/>
      <c r="G31" s="145"/>
      <c r="H31" s="145"/>
      <c r="I31" s="145"/>
      <c r="J31" s="145"/>
      <c r="K31" s="145"/>
      <c r="L31" s="145"/>
      <c r="M31" s="140"/>
      <c r="N31" s="140"/>
      <c r="O31" s="140"/>
      <c r="P31" s="140"/>
    </row>
    <row collapsed="false" customFormat="false" customHeight="true" hidden="false" ht="12" outlineLevel="0" r="32">
      <c r="A32" s="141"/>
      <c r="B32" s="142"/>
      <c r="C32" s="142"/>
      <c r="D32" s="144"/>
      <c r="E32" s="145"/>
      <c r="F32" s="145"/>
      <c r="G32" s="145"/>
      <c r="H32" s="145"/>
      <c r="I32" s="145"/>
      <c r="J32" s="145"/>
      <c r="K32" s="145"/>
      <c r="L32" s="145"/>
      <c r="M32" s="140"/>
      <c r="N32" s="140"/>
      <c r="O32" s="140"/>
      <c r="P32" s="140"/>
    </row>
    <row collapsed="false" customFormat="false" customHeight="true" hidden="false" ht="12" outlineLevel="0" r="33">
      <c r="A33" s="141"/>
      <c r="B33" s="142"/>
      <c r="C33" s="142"/>
      <c r="D33" s="144"/>
      <c r="E33" s="145"/>
      <c r="F33" s="145"/>
      <c r="G33" s="145"/>
      <c r="H33" s="145"/>
      <c r="I33" s="145"/>
      <c r="J33" s="145"/>
      <c r="K33" s="145"/>
      <c r="L33" s="145"/>
      <c r="M33" s="140"/>
      <c r="N33" s="140"/>
      <c r="O33" s="140"/>
      <c r="P33" s="140"/>
    </row>
    <row collapsed="false" customFormat="false" customHeight="true" hidden="false" ht="12" outlineLevel="0" r="34">
      <c r="A34" s="146"/>
      <c r="B34" s="92"/>
      <c r="C34" s="92"/>
      <c r="D34" s="147"/>
      <c r="E34" s="148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</row>
    <row collapsed="false" customFormat="false" customHeight="true" hidden="false" ht="12" outlineLevel="0" r="35">
      <c r="A35" s="149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</row>
    <row collapsed="false" customFormat="false" customHeight="true" hidden="false" ht="12" outlineLevel="0" r="36">
      <c r="A36" s="141"/>
      <c r="B36" s="142"/>
      <c r="C36" s="142"/>
      <c r="D36" s="144"/>
      <c r="E36" s="145"/>
      <c r="F36" s="145"/>
      <c r="G36" s="145"/>
      <c r="H36" s="145"/>
      <c r="I36" s="145"/>
      <c r="J36" s="145"/>
      <c r="K36" s="145"/>
      <c r="L36" s="145"/>
      <c r="M36" s="140"/>
      <c r="N36" s="140"/>
      <c r="O36" s="140"/>
      <c r="P36" s="140"/>
    </row>
    <row collapsed="false" customFormat="false" customHeight="true" hidden="false" ht="12" outlineLevel="0" r="37">
      <c r="A37" s="150"/>
      <c r="B37" s="142"/>
      <c r="C37" s="142"/>
      <c r="D37" s="144"/>
      <c r="E37" s="145"/>
      <c r="F37" s="145"/>
      <c r="G37" s="145"/>
      <c r="H37" s="145"/>
      <c r="I37" s="145"/>
      <c r="J37" s="145"/>
      <c r="K37" s="145"/>
      <c r="L37" s="145"/>
      <c r="M37" s="140"/>
      <c r="N37" s="140"/>
      <c r="O37" s="140"/>
      <c r="P37" s="140"/>
    </row>
    <row collapsed="false" customFormat="false" customHeight="true" hidden="false" ht="12" outlineLevel="0" r="38">
      <c r="A38" s="92" t="s">
        <v>97</v>
      </c>
      <c r="B38" s="151"/>
      <c r="C38" s="93"/>
      <c r="D38" s="151"/>
      <c r="E38" s="152"/>
      <c r="F38" s="153"/>
      <c r="G38" s="152"/>
      <c r="H38" s="154"/>
      <c r="I38" s="155"/>
      <c r="J38" s="92"/>
      <c r="K38" s="92"/>
      <c r="L38" s="92"/>
      <c r="N38" s="156" t="s">
        <v>98</v>
      </c>
      <c r="O38" s="156"/>
      <c r="P38" s="148"/>
    </row>
    <row collapsed="false" customFormat="false" customHeight="true" hidden="false" ht="12" outlineLevel="0" r="39">
      <c r="A39" s="157" t="str">
        <f aca="false">IF(Q12&gt;0,Q12,"")</f>
        <v/>
      </c>
      <c r="B39" s="151"/>
      <c r="C39" s="93"/>
      <c r="D39" s="151"/>
      <c r="E39" s="152"/>
      <c r="F39" s="153"/>
      <c r="G39" s="152"/>
      <c r="H39" s="154"/>
      <c r="I39" s="155"/>
      <c r="J39" s="92"/>
      <c r="K39" s="92"/>
      <c r="L39" s="92"/>
      <c r="N39" s="158" t="s">
        <v>99</v>
      </c>
      <c r="O39" s="159" t="str">
        <f aca="false">Ugeplan!V5</f>
        <v>184 / 360</v>
      </c>
      <c r="P39" s="159"/>
    </row>
    <row collapsed="false" customFormat="false" customHeight="true" hidden="false" ht="12" outlineLevel="0" r="40">
      <c r="A40" s="157" t="str">
        <f aca="false">IF(Q13&gt;0,Q13,"")</f>
        <v/>
      </c>
      <c r="B40" s="151"/>
      <c r="C40" s="93"/>
      <c r="D40" s="151"/>
      <c r="E40" s="152"/>
      <c r="F40" s="153"/>
      <c r="G40" s="152"/>
      <c r="H40" s="154"/>
      <c r="I40" s="155"/>
      <c r="J40" s="92"/>
      <c r="K40" s="92"/>
      <c r="L40" s="92"/>
      <c r="N40" s="158" t="s">
        <v>100</v>
      </c>
      <c r="O40" s="159" t="str">
        <f aca="false">Ugeplan!V6</f>
        <v>163 / 256</v>
      </c>
      <c r="P40" s="159"/>
    </row>
    <row collapsed="false" customFormat="false" customHeight="true" hidden="false" ht="12" outlineLevel="0" r="41">
      <c r="A41" s="157" t="str">
        <f aca="false">IF(Q14&gt;0,Q14,"")</f>
        <v/>
      </c>
      <c r="B41" s="151"/>
      <c r="C41" s="93"/>
      <c r="D41" s="151"/>
      <c r="E41" s="152"/>
      <c r="F41" s="153"/>
      <c r="G41" s="152"/>
      <c r="H41" s="154"/>
      <c r="I41" s="155"/>
      <c r="J41" s="92"/>
      <c r="K41" s="92"/>
      <c r="L41" s="92"/>
      <c r="N41" s="158" t="s">
        <v>101</v>
      </c>
      <c r="O41" s="159" t="str">
        <f aca="false">Ugeplan!V7</f>
        <v>167-184 / 267-360</v>
      </c>
      <c r="P41" s="159"/>
    </row>
    <row collapsed="false" customFormat="false" customHeight="true" hidden="false" ht="12" outlineLevel="0" r="42">
      <c r="A42" s="157" t="str">
        <f aca="false">IF(Q15&gt;0,Q15,"")</f>
        <v/>
      </c>
      <c r="B42" s="151"/>
      <c r="C42" s="93"/>
      <c r="D42" s="151"/>
      <c r="E42" s="152"/>
      <c r="F42" s="153"/>
      <c r="G42" s="152"/>
      <c r="H42" s="154"/>
      <c r="I42" s="155"/>
      <c r="J42" s="92"/>
      <c r="K42" s="92"/>
      <c r="L42" s="92"/>
      <c r="N42" s="158" t="s">
        <v>102</v>
      </c>
      <c r="O42" s="159" t="str">
        <f aca="false">Ugeplan!V8</f>
        <v>160-166 / 248-266</v>
      </c>
      <c r="P42" s="159"/>
    </row>
    <row collapsed="false" customFormat="false" customHeight="true" hidden="false" ht="12" outlineLevel="0" r="43">
      <c r="A43" s="157" t="str">
        <f aca="false">IF(Q16&gt;0,Q16,"")</f>
        <v/>
      </c>
      <c r="B43" s="151"/>
      <c r="C43" s="93"/>
      <c r="D43" s="151"/>
      <c r="E43" s="152"/>
      <c r="F43" s="153"/>
      <c r="G43" s="152"/>
      <c r="H43" s="154"/>
      <c r="I43" s="155"/>
      <c r="J43" s="92"/>
      <c r="K43" s="92"/>
      <c r="L43" s="92"/>
      <c r="N43" s="158" t="s">
        <v>103</v>
      </c>
      <c r="O43" s="159" t="str">
        <f aca="false">Ugeplan!V9</f>
        <v>152-159 / 228-247</v>
      </c>
      <c r="P43" s="159"/>
    </row>
    <row collapsed="false" customFormat="false" customHeight="true" hidden="false" ht="12" outlineLevel="0" r="44">
      <c r="A44" s="157" t="str">
        <f aca="false">IF(Q17&gt;0,Q17,"")</f>
        <v/>
      </c>
      <c r="B44" s="151"/>
      <c r="C44" s="93"/>
      <c r="D44" s="151"/>
      <c r="E44" s="152"/>
      <c r="F44" s="153"/>
      <c r="G44" s="152"/>
      <c r="H44" s="154"/>
      <c r="I44" s="155"/>
      <c r="J44" s="92"/>
      <c r="K44" s="92"/>
      <c r="L44" s="92"/>
      <c r="N44" s="158" t="s">
        <v>104</v>
      </c>
      <c r="O44" s="159" t="str">
        <f aca="false">Ugeplan!V10</f>
        <v>143-151 / 210-227</v>
      </c>
      <c r="P44" s="159"/>
    </row>
    <row collapsed="false" customFormat="false" customHeight="true" hidden="false" ht="12" outlineLevel="0" r="45">
      <c r="A45" s="157" t="str">
        <f aca="false">IF(Q18&gt;0,Q18,"")</f>
        <v/>
      </c>
      <c r="B45" s="151"/>
      <c r="C45" s="93"/>
      <c r="D45" s="151"/>
      <c r="E45" s="152"/>
      <c r="F45" s="153"/>
      <c r="G45" s="152"/>
      <c r="H45" s="154"/>
      <c r="I45" s="155"/>
      <c r="J45" s="92"/>
      <c r="K45" s="92"/>
      <c r="L45" s="92"/>
      <c r="M45" s="92"/>
      <c r="N45" s="158" t="s">
        <v>105</v>
      </c>
      <c r="O45" s="159" t="str">
        <f aca="false">Ugeplan!V11</f>
        <v>114-142 / 154-209</v>
      </c>
      <c r="P45" s="159"/>
    </row>
    <row collapsed="false" customFormat="false" customHeight="true" hidden="false" ht="12" outlineLevel="0" r="46">
      <c r="A46" s="157" t="str">
        <f aca="false">IF(Q19&gt;0,Q19,"")</f>
        <v/>
      </c>
      <c r="B46" s="151"/>
      <c r="C46" s="93"/>
      <c r="D46" s="151"/>
      <c r="E46" s="152"/>
      <c r="F46" s="153"/>
      <c r="G46" s="152"/>
      <c r="H46" s="154"/>
      <c r="I46" s="155"/>
      <c r="J46" s="92"/>
      <c r="K46" s="92"/>
      <c r="L46" s="92"/>
      <c r="M46" s="92"/>
      <c r="N46" s="158" t="s">
        <v>106</v>
      </c>
      <c r="O46" s="159" t="str">
        <f aca="false">Ugeplan!V12</f>
        <v>82-113 / 77-153</v>
      </c>
      <c r="P46" s="159"/>
    </row>
    <row collapsed="false" customFormat="false" customHeight="true" hidden="false" ht="12" outlineLevel="0" r="47">
      <c r="A47" s="157" t="str">
        <f aca="false">IF(Q20&gt;0,Q20,"")</f>
        <v/>
      </c>
      <c r="B47" s="151"/>
      <c r="C47" s="93"/>
      <c r="D47" s="151"/>
      <c r="E47" s="152"/>
      <c r="F47" s="153"/>
      <c r="G47" s="152"/>
      <c r="H47" s="154"/>
      <c r="I47" s="155"/>
      <c r="J47" s="92"/>
      <c r="K47" s="92"/>
      <c r="L47" s="92"/>
      <c r="M47" s="92"/>
      <c r="N47" s="158"/>
      <c r="O47" s="159"/>
      <c r="P47" s="159"/>
    </row>
    <row collapsed="false" customFormat="false" customHeight="true" hidden="false" ht="12" outlineLevel="0" r="48">
      <c r="A48" s="157" t="str">
        <f aca="false">IF(Q21&gt;0,Q21,"")</f>
        <v/>
      </c>
      <c r="B48" s="151"/>
      <c r="C48" s="93"/>
      <c r="D48" s="151"/>
      <c r="E48" s="152"/>
      <c r="F48" s="153"/>
      <c r="G48" s="152"/>
      <c r="H48" s="154"/>
      <c r="I48" s="155"/>
      <c r="J48" s="92"/>
      <c r="K48" s="92"/>
      <c r="L48" s="92"/>
      <c r="M48" s="92"/>
      <c r="N48" s="158"/>
      <c r="O48" s="159"/>
      <c r="P48" s="159"/>
    </row>
    <row collapsed="false" customFormat="false" customHeight="true" hidden="false" ht="12" outlineLevel="0" r="49">
      <c r="A49" s="157" t="str">
        <f aca="false">IF(Q22&gt;0,Q22,"")</f>
        <v/>
      </c>
      <c r="B49" s="151"/>
      <c r="C49" s="93"/>
      <c r="D49" s="151"/>
      <c r="E49" s="152"/>
      <c r="F49" s="153"/>
      <c r="G49" s="152"/>
      <c r="H49" s="154"/>
      <c r="I49" s="155"/>
      <c r="J49" s="92"/>
      <c r="K49" s="92"/>
      <c r="L49" s="92"/>
      <c r="M49" s="92"/>
      <c r="N49" s="160"/>
      <c r="O49" s="159"/>
      <c r="P49" s="159"/>
    </row>
    <row collapsed="false" customFormat="false" customHeight="true" hidden="false" ht="12" outlineLevel="0" r="50">
      <c r="A50" s="157" t="str">
        <f aca="false">IF(Q23&gt;0,Q23,"")</f>
        <v/>
      </c>
      <c r="B50" s="151"/>
      <c r="C50" s="93"/>
      <c r="D50" s="151"/>
      <c r="E50" s="152"/>
      <c r="F50" s="153"/>
      <c r="G50" s="152"/>
      <c r="H50" s="154"/>
      <c r="I50" s="155"/>
      <c r="J50" s="92"/>
      <c r="K50" s="92"/>
      <c r="L50" s="92"/>
      <c r="M50" s="92"/>
      <c r="N50" s="92"/>
    </row>
    <row collapsed="false" customFormat="false" customHeight="true" hidden="false" ht="12" outlineLevel="0" r="51">
      <c r="A51" s="157" t="str">
        <f aca="false">IF(Q24&gt;0,Q24,"")</f>
        <v/>
      </c>
      <c r="B51" s="151"/>
      <c r="C51" s="93"/>
      <c r="D51" s="151"/>
      <c r="E51" s="152"/>
      <c r="F51" s="153"/>
      <c r="G51" s="152"/>
      <c r="H51" s="154"/>
      <c r="I51" s="155"/>
      <c r="J51" s="92"/>
      <c r="K51" s="92"/>
      <c r="L51" s="92"/>
      <c r="M51" s="92"/>
      <c r="N51" s="92"/>
    </row>
    <row collapsed="false" customFormat="false" customHeight="true" hidden="false" ht="12" outlineLevel="0" r="52">
      <c r="A52" s="157" t="str">
        <f aca="false">IF(Q25&gt;0,Q25,"")</f>
        <v/>
      </c>
      <c r="B52" s="151"/>
      <c r="C52" s="93"/>
      <c r="D52" s="151"/>
      <c r="E52" s="152"/>
      <c r="F52" s="153"/>
      <c r="G52" s="152"/>
      <c r="H52" s="154"/>
      <c r="I52" s="155"/>
      <c r="J52" s="92"/>
      <c r="K52" s="92"/>
      <c r="L52" s="92"/>
      <c r="M52" s="92"/>
      <c r="N52" s="161" t="s">
        <v>107</v>
      </c>
    </row>
    <row collapsed="false" customFormat="true" customHeight="true" hidden="false" ht="12" outlineLevel="0" r="53" s="91">
      <c r="A53" s="157" t="str">
        <f aca="false">IF(Q26&gt;0,Q26,"")</f>
        <v/>
      </c>
      <c r="B53" s="89"/>
      <c r="C53" s="89"/>
      <c r="D53" s="89"/>
      <c r="E53" s="89"/>
      <c r="F53" s="89"/>
      <c r="G53" s="89"/>
      <c r="H53" s="89"/>
      <c r="I53" s="89"/>
      <c r="J53" s="90"/>
      <c r="K53" s="90"/>
      <c r="L53" s="90"/>
      <c r="M53" s="162"/>
      <c r="N53" s="161" t="str">
        <f aca="false">årsplan!E27</f>
        <v>AimHigh/</v>
      </c>
    </row>
    <row collapsed="false" customFormat="true" customHeight="true" hidden="false" ht="35.25" outlineLevel="0" r="54" s="91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</row>
    <row collapsed="false" customFormat="true" customHeight="true" hidden="false" ht="11.25" outlineLevel="0" r="55" s="164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91"/>
      <c r="O55" s="91"/>
      <c r="P55" s="91"/>
      <c r="Q55" s="89"/>
      <c r="R55" s="163"/>
      <c r="S55" s="163"/>
      <c r="T55" s="163"/>
      <c r="U55" s="163"/>
      <c r="V55" s="163"/>
      <c r="W55" s="163"/>
      <c r="X55" s="163"/>
      <c r="Y55" s="163"/>
      <c r="Z55" s="163"/>
      <c r="AA55" s="163"/>
    </row>
    <row collapsed="false" customFormat="true" customHeight="true" hidden="false" ht="11.25" outlineLevel="0" r="56" s="91">
      <c r="A56" s="165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</row>
    <row collapsed="false" customFormat="false" customHeight="true" hidden="false" ht="11.25" outlineLevel="0" r="57">
      <c r="A57" s="166" t="s">
        <v>108</v>
      </c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7"/>
      <c r="Q57" s="89"/>
      <c r="R57" s="92"/>
      <c r="S57" s="92"/>
      <c r="T57" s="92"/>
      <c r="U57" s="92"/>
      <c r="V57" s="92"/>
      <c r="W57" s="92"/>
      <c r="X57" s="92"/>
      <c r="Y57" s="92"/>
      <c r="Z57" s="92"/>
      <c r="AA57" s="92"/>
    </row>
    <row collapsed="false" customFormat="false" customHeight="true" hidden="false" ht="12" outlineLevel="0" r="58">
      <c r="A58" s="166" t="s">
        <v>109</v>
      </c>
      <c r="B58" s="166" t="s">
        <v>110</v>
      </c>
      <c r="C58" s="166" t="s">
        <v>111</v>
      </c>
      <c r="D58" s="166"/>
      <c r="E58" s="166" t="s">
        <v>95</v>
      </c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7"/>
      <c r="Q58" s="89"/>
      <c r="R58" s="168"/>
      <c r="S58" s="168"/>
      <c r="T58" s="168"/>
      <c r="U58" s="168"/>
      <c r="V58" s="168"/>
      <c r="W58" s="168"/>
      <c r="X58" s="92"/>
      <c r="Y58" s="92"/>
      <c r="Z58" s="92"/>
      <c r="AA58" s="92"/>
    </row>
    <row collapsed="false" customFormat="false" customHeight="true" hidden="false" ht="12" outlineLevel="0" r="59">
      <c r="A59" s="166" t="s">
        <v>84</v>
      </c>
      <c r="B59" s="166" t="n">
        <f aca="false">E9</f>
        <v>0</v>
      </c>
      <c r="C59" s="166" t="str">
        <f aca="false">IF(B59&lt;&gt;"x",IF(B59&lt;&gt;0,A59&amp;": "&amp;B59,""),"")</f>
        <v/>
      </c>
      <c r="D59" s="166"/>
      <c r="E59" s="166" t="str">
        <f aca="false">IF(C59&lt;&gt;"",VLOOKUP(C59,Intervaller,5,0),"")</f>
        <v/>
      </c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7"/>
      <c r="Q59" s="89"/>
      <c r="R59" s="168"/>
      <c r="S59" s="168"/>
      <c r="T59" s="168"/>
      <c r="U59" s="168"/>
      <c r="V59" s="168"/>
      <c r="W59" s="168"/>
      <c r="X59" s="92"/>
      <c r="Y59" s="92"/>
      <c r="Z59" s="92"/>
      <c r="AA59" s="92"/>
    </row>
    <row collapsed="false" customFormat="false" customHeight="true" hidden="false" ht="12" outlineLevel="0" r="60">
      <c r="A60" s="166" t="str">
        <f aca="false">A59</f>
        <v>Max</v>
      </c>
      <c r="B60" s="166" t="n">
        <f aca="false">E10</f>
        <v>0</v>
      </c>
      <c r="C60" s="166" t="str">
        <f aca="false">IF(B60&lt;&gt;"x",IF(B60&lt;&gt;0,A60&amp;": "&amp;B60,""),"")</f>
        <v/>
      </c>
      <c r="D60" s="166"/>
      <c r="E60" s="166" t="str">
        <f aca="false">IF(C60&lt;&gt;"",VLOOKUP(C60,Intervaller,5,0),"")</f>
        <v/>
      </c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7"/>
      <c r="Q60" s="89"/>
      <c r="R60" s="168"/>
      <c r="S60" s="168"/>
      <c r="T60" s="168"/>
      <c r="U60" s="168"/>
      <c r="V60" s="168"/>
      <c r="W60" s="168"/>
      <c r="X60" s="92"/>
      <c r="Y60" s="92"/>
      <c r="Z60" s="92"/>
      <c r="AA60" s="92"/>
    </row>
    <row collapsed="false" customFormat="false" customHeight="true" hidden="false" ht="12" outlineLevel="0" r="61">
      <c r="A61" s="166" t="str">
        <f aca="false">A60</f>
        <v>Max</v>
      </c>
      <c r="B61" s="166" t="n">
        <f aca="false">E11</f>
        <v>0</v>
      </c>
      <c r="C61" s="166" t="str">
        <f aca="false">IF(B61&lt;&gt;"x",IF(B61&lt;&gt;0,A61&amp;": "&amp;B61,""),"")</f>
        <v/>
      </c>
      <c r="D61" s="166"/>
      <c r="E61" s="166" t="str">
        <f aca="false">IF(C61&lt;&gt;"",VLOOKUP(C61,Intervaller,5,0),"")</f>
        <v/>
      </c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7"/>
      <c r="Q61" s="168"/>
      <c r="R61" s="168"/>
      <c r="S61" s="168"/>
      <c r="T61" s="168"/>
      <c r="U61" s="168"/>
      <c r="V61" s="168"/>
      <c r="W61" s="168"/>
      <c r="X61" s="92"/>
      <c r="Y61" s="92"/>
      <c r="Z61" s="92"/>
      <c r="AA61" s="92"/>
    </row>
    <row collapsed="false" customFormat="false" customHeight="true" hidden="false" ht="12" outlineLevel="0" r="62">
      <c r="A62" s="166" t="str">
        <f aca="false">A61</f>
        <v>Max</v>
      </c>
      <c r="B62" s="166" t="n">
        <f aca="false">E12</f>
        <v>0</v>
      </c>
      <c r="C62" s="166" t="str">
        <f aca="false">IF(B62&lt;&gt;"x",IF(B62&lt;&gt;0,A62&amp;": "&amp;B62,""),"")</f>
        <v/>
      </c>
      <c r="D62" s="166"/>
      <c r="E62" s="166" t="str">
        <f aca="false">IF(C62&lt;&gt;"",VLOOKUP(C62,Intervaller,5,0),"")</f>
        <v/>
      </c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7"/>
      <c r="Q62" s="168"/>
      <c r="R62" s="168"/>
      <c r="S62" s="168"/>
      <c r="T62" s="168"/>
      <c r="U62" s="168"/>
      <c r="V62" s="168"/>
      <c r="W62" s="168"/>
      <c r="X62" s="92"/>
      <c r="Y62" s="92"/>
      <c r="Z62" s="92"/>
      <c r="AA62" s="92"/>
    </row>
    <row collapsed="false" customFormat="false" customHeight="true" hidden="false" ht="12" outlineLevel="0" r="63">
      <c r="A63" s="166" t="str">
        <f aca="false">A62</f>
        <v>Max</v>
      </c>
      <c r="B63" s="166" t="n">
        <f aca="false">E13</f>
        <v>0</v>
      </c>
      <c r="C63" s="166" t="str">
        <f aca="false">IF(B63&lt;&gt;"x",IF(B63&lt;&gt;0,A63&amp;": "&amp;B63,""),"")</f>
        <v/>
      </c>
      <c r="D63" s="166"/>
      <c r="E63" s="166" t="str">
        <f aca="false">IF(C63&lt;&gt;"",VLOOKUP(C63,Intervaller,5,0),"")</f>
        <v/>
      </c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7"/>
      <c r="Q63" s="168"/>
      <c r="R63" s="168"/>
      <c r="S63" s="168"/>
      <c r="T63" s="168"/>
      <c r="U63" s="168"/>
      <c r="V63" s="168"/>
      <c r="W63" s="168"/>
      <c r="X63" s="92"/>
      <c r="Y63" s="92"/>
      <c r="Z63" s="92"/>
      <c r="AA63" s="92"/>
    </row>
    <row collapsed="false" customFormat="false" customHeight="true" hidden="false" ht="12" outlineLevel="0" r="64">
      <c r="A64" s="166" t="str">
        <f aca="false">A63</f>
        <v>Max</v>
      </c>
      <c r="B64" s="166" t="str">
        <f aca="false">E14</f>
        <v/>
      </c>
      <c r="C64" s="166" t="str">
        <f aca="false">IF(B64&lt;&gt;"x",IF(B64&lt;&gt;0,A64&amp;": "&amp;B64,""),"")</f>
        <v/>
      </c>
      <c r="D64" s="166"/>
      <c r="E64" s="166" t="str">
        <f aca="false">IF(C64&lt;&gt;"",VLOOKUP(C64,Intervaller,5,0),"")</f>
        <v/>
      </c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7"/>
      <c r="Q64" s="168"/>
      <c r="R64" s="168"/>
      <c r="S64" s="168"/>
      <c r="T64" s="168"/>
      <c r="U64" s="168"/>
      <c r="V64" s="168"/>
      <c r="W64" s="168"/>
      <c r="X64" s="92"/>
      <c r="Y64" s="92"/>
      <c r="Z64" s="92"/>
      <c r="AA64" s="92"/>
    </row>
    <row collapsed="false" customFormat="false" customHeight="true" hidden="false" ht="12" outlineLevel="0" r="65">
      <c r="A65" s="166" t="str">
        <f aca="false">A64</f>
        <v>Max</v>
      </c>
      <c r="B65" s="166" t="n">
        <f aca="false">E15</f>
        <v>0</v>
      </c>
      <c r="C65" s="166" t="str">
        <f aca="false">IF(B65&lt;&gt;"x",IF(B65&lt;&gt;0,A65&amp;": "&amp;B65,""),"")</f>
        <v/>
      </c>
      <c r="D65" s="166"/>
      <c r="E65" s="166" t="str">
        <f aca="false">IF(C65&lt;&gt;"",VLOOKUP(C65,Intervaller,5,0),"")</f>
        <v/>
      </c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7"/>
      <c r="Q65" s="168"/>
      <c r="R65" s="168"/>
      <c r="S65" s="168"/>
      <c r="T65" s="168"/>
      <c r="U65" s="168"/>
      <c r="V65" s="168"/>
      <c r="W65" s="168"/>
      <c r="X65" s="92"/>
      <c r="Y65" s="92"/>
      <c r="Z65" s="92"/>
      <c r="AA65" s="92"/>
    </row>
    <row collapsed="false" customFormat="false" customHeight="true" hidden="false" ht="12" outlineLevel="0" r="66">
      <c r="A66" s="166" t="str">
        <f aca="false">A65</f>
        <v>Max</v>
      </c>
      <c r="B66" s="166" t="n">
        <f aca="false">E18</f>
        <v>0</v>
      </c>
      <c r="C66" s="166" t="str">
        <f aca="false">IF(B66&lt;&gt;"x",IF(B66&lt;&gt;0,A66&amp;": "&amp;B66,""),"")</f>
        <v/>
      </c>
      <c r="D66" s="166"/>
      <c r="E66" s="166" t="str">
        <f aca="false">IF(C66&lt;&gt;"",VLOOKUP(C66,Intervaller,5,0),"")</f>
        <v/>
      </c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7"/>
      <c r="Q66" s="168"/>
      <c r="R66" s="168"/>
      <c r="S66" s="168"/>
      <c r="T66" s="168"/>
      <c r="U66" s="168"/>
      <c r="V66" s="168"/>
      <c r="W66" s="168"/>
      <c r="X66" s="92"/>
      <c r="Y66" s="92"/>
      <c r="Z66" s="92"/>
      <c r="AA66" s="92"/>
    </row>
    <row collapsed="false" customFormat="false" customHeight="true" hidden="false" ht="12" outlineLevel="0" r="67">
      <c r="A67" s="166" t="s">
        <v>66</v>
      </c>
      <c r="B67" s="166" t="n">
        <f aca="false">F9</f>
        <v>0</v>
      </c>
      <c r="C67" s="166" t="str">
        <f aca="false">IF(B67&lt;&gt;"x",IF(B67&lt;&gt;0,A67&amp;": "&amp;B67,""),"")</f>
        <v/>
      </c>
      <c r="D67" s="166"/>
      <c r="E67" s="166" t="str">
        <f aca="false">IF(C67&lt;&gt;"",VLOOKUP(C67,Intervaller,5,0),"")</f>
        <v/>
      </c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7"/>
      <c r="Q67" s="168"/>
      <c r="R67" s="168"/>
      <c r="S67" s="168"/>
      <c r="T67" s="168"/>
      <c r="U67" s="168"/>
      <c r="V67" s="168"/>
      <c r="W67" s="168"/>
      <c r="X67" s="92"/>
      <c r="Y67" s="92"/>
      <c r="Z67" s="92"/>
      <c r="AA67" s="92"/>
    </row>
    <row collapsed="false" customFormat="false" customHeight="true" hidden="false" ht="12" outlineLevel="0" r="68">
      <c r="A68" s="166" t="str">
        <f aca="false">A67</f>
        <v>AT</v>
      </c>
      <c r="B68" s="166" t="n">
        <f aca="false">F10</f>
        <v>0</v>
      </c>
      <c r="C68" s="166" t="str">
        <f aca="false">IF(B68&lt;&gt;"x",IF(B68&lt;&gt;0,A68&amp;": "&amp;B68,""),"")</f>
        <v/>
      </c>
      <c r="D68" s="166"/>
      <c r="E68" s="166" t="str">
        <f aca="false">IF(C68&lt;&gt;"",VLOOKUP(C68,Intervaller,5,0),"")</f>
        <v/>
      </c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7"/>
      <c r="Q68" s="168"/>
      <c r="R68" s="168"/>
      <c r="S68" s="168"/>
      <c r="T68" s="168"/>
      <c r="U68" s="168"/>
      <c r="V68" s="168"/>
      <c r="W68" s="168"/>
      <c r="X68" s="92"/>
      <c r="Y68" s="92"/>
      <c r="Z68" s="92"/>
      <c r="AA68" s="92"/>
    </row>
    <row collapsed="false" customFormat="false" customHeight="true" hidden="false" ht="12" outlineLevel="0" r="69">
      <c r="A69" s="166" t="str">
        <f aca="false">A68</f>
        <v>AT</v>
      </c>
      <c r="B69" s="166" t="n">
        <f aca="false">F11</f>
        <v>0</v>
      </c>
      <c r="C69" s="166" t="str">
        <f aca="false">IF(B69&lt;&gt;"x",IF(B69&lt;&gt;0,A69&amp;": "&amp;B69,""),"")</f>
        <v/>
      </c>
      <c r="D69" s="166"/>
      <c r="E69" s="166" t="str">
        <f aca="false">IF(C69&lt;&gt;"",VLOOKUP(C69,Intervaller,5,0),"")</f>
        <v/>
      </c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7"/>
      <c r="Q69" s="168"/>
      <c r="R69" s="168"/>
      <c r="S69" s="168"/>
      <c r="T69" s="168"/>
      <c r="U69" s="168"/>
      <c r="V69" s="168"/>
      <c r="W69" s="168"/>
      <c r="X69" s="92"/>
      <c r="Y69" s="92"/>
      <c r="Z69" s="92"/>
      <c r="AA69" s="92"/>
    </row>
    <row collapsed="false" customFormat="false" customHeight="true" hidden="false" ht="12" outlineLevel="0" r="70">
      <c r="A70" s="166" t="str">
        <f aca="false">A69</f>
        <v>AT</v>
      </c>
      <c r="B70" s="166" t="n">
        <f aca="false">F12</f>
        <v>0</v>
      </c>
      <c r="C70" s="166" t="str">
        <f aca="false">IF(B70&lt;&gt;"x",IF(B70&lt;&gt;0,A70&amp;": "&amp;B70,""),"")</f>
        <v/>
      </c>
      <c r="D70" s="166"/>
      <c r="E70" s="166" t="str">
        <f aca="false">IF(C70&lt;&gt;"",VLOOKUP(C70,Intervaller,5,0),"")</f>
        <v/>
      </c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7"/>
      <c r="Q70" s="168"/>
      <c r="R70" s="168"/>
      <c r="S70" s="168"/>
      <c r="T70" s="168"/>
      <c r="U70" s="168"/>
      <c r="V70" s="168"/>
      <c r="W70" s="168"/>
      <c r="X70" s="92"/>
      <c r="Y70" s="92"/>
      <c r="Z70" s="92"/>
      <c r="AA70" s="92"/>
    </row>
    <row collapsed="false" customFormat="false" customHeight="true" hidden="false" ht="12" outlineLevel="0" r="71">
      <c r="A71" s="166" t="str">
        <f aca="false">A70</f>
        <v>AT</v>
      </c>
      <c r="B71" s="166" t="n">
        <f aca="false">F13</f>
        <v>0</v>
      </c>
      <c r="C71" s="166" t="str">
        <f aca="false">IF(B71&lt;&gt;"x",IF(B71&lt;&gt;0,A71&amp;": "&amp;B71,""),"")</f>
        <v/>
      </c>
      <c r="D71" s="166"/>
      <c r="E71" s="166" t="str">
        <f aca="false">IF(C71&lt;&gt;"",VLOOKUP(C71,Intervaller,5,0),"")</f>
        <v/>
      </c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7"/>
      <c r="Q71" s="168"/>
      <c r="R71" s="168"/>
      <c r="S71" s="168"/>
      <c r="T71" s="168"/>
      <c r="U71" s="168"/>
      <c r="V71" s="168"/>
      <c r="W71" s="168"/>
      <c r="X71" s="92"/>
      <c r="Y71" s="92"/>
      <c r="Z71" s="92"/>
      <c r="AA71" s="92"/>
    </row>
    <row collapsed="false" customFormat="false" customHeight="true" hidden="false" ht="12" outlineLevel="0" r="72">
      <c r="A72" s="166" t="str">
        <f aca="false">A71</f>
        <v>AT</v>
      </c>
      <c r="B72" s="166" t="n">
        <f aca="false">F14</f>
        <v>0</v>
      </c>
      <c r="C72" s="166" t="str">
        <f aca="false">IF(B72&lt;&gt;"x",IF(B72&lt;&gt;0,A72&amp;": "&amp;B72,""),"")</f>
        <v/>
      </c>
      <c r="D72" s="166"/>
      <c r="E72" s="166" t="str">
        <f aca="false">IF(C72&lt;&gt;"",VLOOKUP(C72,Intervaller,5,0),"")</f>
        <v/>
      </c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7"/>
      <c r="Q72" s="168"/>
      <c r="R72" s="168"/>
      <c r="S72" s="168"/>
      <c r="T72" s="168"/>
      <c r="U72" s="168"/>
      <c r="V72" s="168"/>
      <c r="W72" s="168"/>
      <c r="X72" s="92"/>
      <c r="Y72" s="92"/>
      <c r="Z72" s="92"/>
      <c r="AA72" s="92"/>
    </row>
    <row collapsed="false" customFormat="false" customHeight="true" hidden="false" ht="10" outlineLevel="0" r="73">
      <c r="A73" s="166" t="str">
        <f aca="false">A72</f>
        <v>AT</v>
      </c>
      <c r="B73" s="166" t="n">
        <f aca="false">F15</f>
        <v>0</v>
      </c>
      <c r="C73" s="166" t="str">
        <f aca="false">IF(B73&lt;&gt;"x",IF(B73&lt;&gt;0,A73&amp;": "&amp;B73,""),"")</f>
        <v/>
      </c>
      <c r="D73" s="166"/>
      <c r="E73" s="166" t="str">
        <f aca="false">IF(C73&lt;&gt;"",VLOOKUP(C73,Intervaller,5,0),"")</f>
        <v/>
      </c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7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</row>
    <row collapsed="false" customFormat="false" customHeight="true" hidden="false" ht="10" outlineLevel="0" r="74">
      <c r="A74" s="166" t="str">
        <f aca="false">A73</f>
        <v>AT</v>
      </c>
      <c r="B74" s="166" t="n">
        <f aca="false">F18</f>
        <v>0</v>
      </c>
      <c r="C74" s="166" t="str">
        <f aca="false">IF(B74&lt;&gt;"x",IF(B74&lt;&gt;0,A74&amp;": "&amp;B74,""),"")</f>
        <v/>
      </c>
      <c r="D74" s="166"/>
      <c r="E74" s="166" t="str">
        <f aca="false">IF(C74&lt;&gt;"",VLOOKUP(C74,Intervaller,5,0),"")</f>
        <v/>
      </c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7"/>
    </row>
    <row collapsed="false" customFormat="false" customHeight="true" hidden="false" ht="10" outlineLevel="0" r="75">
      <c r="A75" s="166" t="s">
        <v>85</v>
      </c>
      <c r="B75" s="166" t="n">
        <f aca="false">G9</f>
        <v>0</v>
      </c>
      <c r="C75" s="166" t="str">
        <f aca="false">IF(B75&lt;&gt;"x",IF(B75&lt;&gt;0,A75&amp;": "&amp;B75,""),"")</f>
        <v/>
      </c>
      <c r="D75" s="166"/>
      <c r="E75" s="166" t="str">
        <f aca="false">IF(C75&lt;&gt;"",VLOOKUP(C75,Intervaller,5,0),"")</f>
        <v/>
      </c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7"/>
    </row>
    <row collapsed="false" customFormat="false" customHeight="true" hidden="false" ht="10" outlineLevel="0" r="76">
      <c r="A76" s="166" t="str">
        <f aca="false">A75</f>
        <v>Sub-AT</v>
      </c>
      <c r="B76" s="166" t="str">
        <f aca="false">G10</f>
        <v/>
      </c>
      <c r="C76" s="166" t="str">
        <f aca="false">IF(B76&lt;&gt;"x",IF(B76&lt;&gt;0,A76&amp;": "&amp;B76,""),"")</f>
        <v/>
      </c>
      <c r="D76" s="166"/>
      <c r="E76" s="166" t="str">
        <f aca="false">IF(C76&lt;&gt;"",VLOOKUP(C76,Intervaller,5,0),"")</f>
        <v/>
      </c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7"/>
    </row>
    <row collapsed="false" customFormat="false" customHeight="true" hidden="false" ht="10" outlineLevel="0" r="77">
      <c r="A77" s="166" t="str">
        <f aca="false">A76</f>
        <v>Sub-AT</v>
      </c>
      <c r="B77" s="166" t="n">
        <f aca="false">G11</f>
        <v>0</v>
      </c>
      <c r="C77" s="166" t="str">
        <f aca="false">IF(B77&lt;&gt;"x",IF(B77&lt;&gt;0,A77&amp;": "&amp;B77,""),"")</f>
        <v/>
      </c>
      <c r="D77" s="166"/>
      <c r="E77" s="166" t="str">
        <f aca="false">IF(C77&lt;&gt;"",VLOOKUP(C77,Intervaller,5,0),"")</f>
        <v/>
      </c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7"/>
    </row>
    <row collapsed="false" customFormat="false" customHeight="true" hidden="false" ht="10" outlineLevel="0" r="78">
      <c r="A78" s="166" t="str">
        <f aca="false">A77</f>
        <v>Sub-AT</v>
      </c>
      <c r="B78" s="166" t="str">
        <f aca="false">G12</f>
        <v/>
      </c>
      <c r="C78" s="166" t="str">
        <f aca="false">IF(B78&lt;&gt;"x",IF(B78&lt;&gt;0,A78&amp;": "&amp;B78,""),"")</f>
        <v/>
      </c>
      <c r="D78" s="166"/>
      <c r="E78" s="166" t="str">
        <f aca="false">IF(C78&lt;&gt;"",VLOOKUP(C78,Intervaller,5,0),"")</f>
        <v/>
      </c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7"/>
    </row>
    <row collapsed="false" customFormat="false" customHeight="true" hidden="false" ht="10" outlineLevel="0" r="79">
      <c r="A79" s="166" t="str">
        <f aca="false">A78</f>
        <v>Sub-AT</v>
      </c>
      <c r="B79" s="166" t="n">
        <f aca="false">G13</f>
        <v>0</v>
      </c>
      <c r="C79" s="166" t="str">
        <f aca="false">IF(B79&lt;&gt;"x",IF(B79&lt;&gt;0,A79&amp;": "&amp;B79,""),"")</f>
        <v/>
      </c>
      <c r="D79" s="166"/>
      <c r="E79" s="166" t="str">
        <f aca="false">IF(C79&lt;&gt;"",VLOOKUP(C79,Intervaller,5,0),"")</f>
        <v/>
      </c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7"/>
    </row>
    <row collapsed="false" customFormat="false" customHeight="true" hidden="false" ht="10" outlineLevel="0" r="80">
      <c r="A80" s="166" t="str">
        <f aca="false">A79</f>
        <v>Sub-AT</v>
      </c>
      <c r="B80" s="166" t="str">
        <f aca="false">G14</f>
        <v/>
      </c>
      <c r="C80" s="166" t="str">
        <f aca="false">IF(B80&lt;&gt;"x",IF(B80&lt;&gt;0,A80&amp;": "&amp;B80,""),"")</f>
        <v/>
      </c>
      <c r="D80" s="166"/>
      <c r="E80" s="166" t="str">
        <f aca="false">IF(C80&lt;&gt;"",VLOOKUP(C80,Intervaller,5,0),"")</f>
        <v/>
      </c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7"/>
    </row>
    <row collapsed="false" customFormat="false" customHeight="true" hidden="false" ht="10" outlineLevel="0" r="81">
      <c r="A81" s="166" t="str">
        <f aca="false">A80</f>
        <v>Sub-AT</v>
      </c>
      <c r="B81" s="166" t="str">
        <f aca="false">G15</f>
        <v/>
      </c>
      <c r="C81" s="166" t="str">
        <f aca="false">IF(B81&lt;&gt;"x",IF(B81&lt;&gt;0,A81&amp;": "&amp;B81,""),"")</f>
        <v/>
      </c>
      <c r="D81" s="166"/>
      <c r="E81" s="166" t="str">
        <f aca="false">IF(C81&lt;&gt;"",VLOOKUP(C81,Intervaller,5,0),"")</f>
        <v/>
      </c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7"/>
    </row>
    <row collapsed="false" customFormat="false" customHeight="true" hidden="false" ht="10" outlineLevel="0" r="82">
      <c r="A82" s="166" t="str">
        <f aca="false">A81</f>
        <v>Sub-AT</v>
      </c>
      <c r="B82" s="166" t="n">
        <f aca="false">G18</f>
        <v>0</v>
      </c>
      <c r="C82" s="166" t="str">
        <f aca="false">IF(B82&lt;&gt;"x",IF(B82&lt;&gt;0,A82&amp;": "&amp;B82,""),"")</f>
        <v/>
      </c>
      <c r="D82" s="166"/>
      <c r="E82" s="166" t="str">
        <f aca="false">IF(C82&lt;&gt;"",VLOOKUP(C82,Intervaller,5,0),"")</f>
        <v/>
      </c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7"/>
    </row>
    <row collapsed="false" customFormat="false" customHeight="true" hidden="false" ht="10" outlineLevel="0" r="83">
      <c r="A83" s="166" t="s">
        <v>112</v>
      </c>
      <c r="B83" s="166" t="n">
        <f aca="false">H9</f>
        <v>0</v>
      </c>
      <c r="C83" s="166" t="str">
        <f aca="false">IF(B83&lt;&gt;"x",IF(B83&lt;&gt;0,A83&amp;": "&amp;B83,""),"")</f>
        <v/>
      </c>
      <c r="D83" s="166"/>
      <c r="E83" s="166" t="str">
        <f aca="false">IF(C83&lt;&gt;"",VLOOKUP(C83,Intervaller,5,0),"")</f>
        <v/>
      </c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7"/>
    </row>
    <row collapsed="false" customFormat="false" customHeight="true" hidden="false" ht="10" outlineLevel="0" r="84">
      <c r="A84" s="166" t="str">
        <f aca="false">A83</f>
        <v>IG</v>
      </c>
      <c r="B84" s="166" t="n">
        <f aca="false">H10</f>
        <v>0</v>
      </c>
      <c r="C84" s="166" t="str">
        <f aca="false">IF(B84&lt;&gt;"x",IF(B84&lt;&gt;0,A84&amp;": "&amp;B84,""),"")</f>
        <v/>
      </c>
      <c r="D84" s="166"/>
      <c r="E84" s="166" t="str">
        <f aca="false">IF(C84&lt;&gt;"",VLOOKUP(C84,Intervaller,5,0),"")</f>
        <v/>
      </c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7"/>
    </row>
    <row collapsed="false" customFormat="false" customHeight="true" hidden="false" ht="10" outlineLevel="0" r="85">
      <c r="A85" s="166" t="str">
        <f aca="false">A84</f>
        <v>IG</v>
      </c>
      <c r="B85" s="166" t="n">
        <f aca="false">H11</f>
        <v>0</v>
      </c>
      <c r="C85" s="166" t="str">
        <f aca="false">IF(B85&lt;&gt;"x",IF(B85&lt;&gt;0,A85&amp;": "&amp;B85,""),"")</f>
        <v/>
      </c>
      <c r="D85" s="166"/>
      <c r="E85" s="166" t="str">
        <f aca="false">IF(C85&lt;&gt;"",VLOOKUP(C85,Intervaller,5,0),"")</f>
        <v/>
      </c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7"/>
    </row>
    <row collapsed="false" customFormat="false" customHeight="true" hidden="false" ht="10" outlineLevel="0" r="86">
      <c r="A86" s="166" t="str">
        <f aca="false">A85</f>
        <v>IG</v>
      </c>
      <c r="B86" s="166" t="n">
        <f aca="false">H12</f>
        <v>0</v>
      </c>
      <c r="C86" s="166" t="str">
        <f aca="false">IF(B86&lt;&gt;"x",IF(B86&lt;&gt;0,A86&amp;": "&amp;B86,""),"")</f>
        <v/>
      </c>
      <c r="D86" s="166"/>
      <c r="E86" s="166" t="str">
        <f aca="false">IF(C86&lt;&gt;"",VLOOKUP(C86,Intervaller,5,0),"")</f>
        <v/>
      </c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7"/>
    </row>
    <row collapsed="false" customFormat="false" customHeight="true" hidden="false" ht="10" outlineLevel="0" r="87">
      <c r="A87" s="166" t="str">
        <f aca="false">A86</f>
        <v>IG</v>
      </c>
      <c r="B87" s="166" t="n">
        <f aca="false">H13</f>
        <v>0</v>
      </c>
      <c r="C87" s="166" t="str">
        <f aca="false">IF(B87&lt;&gt;"x",IF(B87&lt;&gt;0,A87&amp;": "&amp;B87,""),"")</f>
        <v/>
      </c>
      <c r="D87" s="166"/>
      <c r="E87" s="166" t="str">
        <f aca="false">IF(C87&lt;&gt;"",VLOOKUP(C87,Intervaller,5,0),"")</f>
        <v/>
      </c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7"/>
    </row>
    <row collapsed="false" customFormat="false" customHeight="true" hidden="false" ht="10" outlineLevel="0" r="88">
      <c r="A88" s="166" t="str">
        <f aca="false">A87</f>
        <v>IG</v>
      </c>
      <c r="B88" s="166" t="n">
        <f aca="false">H14</f>
        <v>0</v>
      </c>
      <c r="C88" s="166" t="str">
        <f aca="false">IF(B88&lt;&gt;"x",IF(B88&lt;&gt;0,A88&amp;": "&amp;B88,""),"")</f>
        <v/>
      </c>
      <c r="D88" s="166"/>
      <c r="E88" s="166" t="str">
        <f aca="false">IF(C88&lt;&gt;"",VLOOKUP(C88,Intervaller,5,0),"")</f>
        <v/>
      </c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7"/>
    </row>
    <row collapsed="false" customFormat="false" customHeight="true" hidden="false" ht="10" outlineLevel="0" r="89">
      <c r="A89" s="166" t="str">
        <f aca="false">A88</f>
        <v>IG</v>
      </c>
      <c r="B89" s="166" t="str">
        <f aca="false">H15</f>
        <v/>
      </c>
      <c r="C89" s="166" t="str">
        <f aca="false">IF(B89&lt;&gt;"x",IF(B89&lt;&gt;0,A89&amp;": "&amp;B89,""),"")</f>
        <v/>
      </c>
      <c r="D89" s="166"/>
      <c r="E89" s="166" t="str">
        <f aca="false">IF(C89&lt;&gt;"",VLOOKUP(C89,Intervaller,5,0),"")</f>
        <v/>
      </c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7"/>
    </row>
    <row collapsed="false" customFormat="false" customHeight="true" hidden="false" ht="10" outlineLevel="0" r="90">
      <c r="A90" s="166" t="str">
        <f aca="false">A89</f>
        <v>IG</v>
      </c>
      <c r="B90" s="166" t="n">
        <f aca="false">H18</f>
        <v>0</v>
      </c>
      <c r="C90" s="166" t="str">
        <f aca="false">IF(B90&lt;&gt;"x",IF(B90&lt;&gt;0,A90&amp;": "&amp;B90,""),"")</f>
        <v/>
      </c>
      <c r="D90" s="166"/>
      <c r="E90" s="166" t="str">
        <f aca="false">IF(C90&lt;&gt;"",VLOOKUP(C90,Intervaller,5,0),"")</f>
        <v/>
      </c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7"/>
    </row>
    <row collapsed="false" customFormat="false" customHeight="true" hidden="false" ht="10" outlineLevel="0" r="91">
      <c r="A91" s="166" t="s">
        <v>88</v>
      </c>
      <c r="B91" s="166" t="n">
        <f aca="false">K9</f>
        <v>0</v>
      </c>
      <c r="C91" s="166" t="str">
        <f aca="false">IF(B91&lt;&gt;"x",IF(B91&lt;&gt;0,A91&amp;": "&amp;B91,""),"")</f>
        <v/>
      </c>
      <c r="D91" s="166"/>
      <c r="E91" s="166" t="str">
        <f aca="false">IF(C91&lt;&gt;"",VLOOKUP(C91,Intervaller,5,0),"")</f>
        <v/>
      </c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7"/>
    </row>
    <row collapsed="false" customFormat="false" customHeight="true" hidden="false" ht="10" outlineLevel="0" r="92">
      <c r="A92" s="166" t="str">
        <f aca="false">A91</f>
        <v>Power</v>
      </c>
      <c r="B92" s="166" t="n">
        <f aca="false">K10</f>
        <v>0</v>
      </c>
      <c r="C92" s="166" t="str">
        <f aca="false">IF(B92&lt;&gt;"x",IF(B92&lt;&gt;0,A92&amp;": "&amp;B92,""),"")</f>
        <v/>
      </c>
      <c r="D92" s="166"/>
      <c r="E92" s="166" t="str">
        <f aca="false">IF(C92&lt;&gt;"",VLOOKUP(C92,Intervaller,5,0),"")</f>
        <v/>
      </c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7"/>
    </row>
    <row collapsed="false" customFormat="false" customHeight="true" hidden="false" ht="10" outlineLevel="0" r="93">
      <c r="A93" s="166" t="str">
        <f aca="false">A92</f>
        <v>Power</v>
      </c>
      <c r="B93" s="166" t="n">
        <f aca="false">K11</f>
        <v>0</v>
      </c>
      <c r="C93" s="166" t="str">
        <f aca="false">IF(B93&lt;&gt;"x",IF(B93&lt;&gt;0,A93&amp;": "&amp;B93,""),"")</f>
        <v/>
      </c>
      <c r="D93" s="166"/>
      <c r="E93" s="166" t="str">
        <f aca="false">IF(C93&lt;&gt;"",VLOOKUP(C93,Intervaller,5,0),"")</f>
        <v/>
      </c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7"/>
    </row>
    <row collapsed="false" customFormat="false" customHeight="true" hidden="false" ht="10" outlineLevel="0" r="94">
      <c r="A94" s="166" t="str">
        <f aca="false">A93</f>
        <v>Power</v>
      </c>
      <c r="B94" s="166" t="n">
        <f aca="false">K12</f>
        <v>0</v>
      </c>
      <c r="C94" s="166" t="str">
        <f aca="false">IF(B94&lt;&gt;"x",IF(B94&lt;&gt;0,A94&amp;": "&amp;B94,""),"")</f>
        <v/>
      </c>
      <c r="D94" s="166"/>
      <c r="E94" s="166" t="str">
        <f aca="false">IF(C94&lt;&gt;"",VLOOKUP(C94,Intervaller,5,0),"")</f>
        <v/>
      </c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7"/>
    </row>
    <row collapsed="false" customFormat="false" customHeight="true" hidden="false" ht="10" outlineLevel="0" r="95">
      <c r="A95" s="166" t="str">
        <f aca="false">A94</f>
        <v>Power</v>
      </c>
      <c r="B95" s="166" t="n">
        <f aca="false">K13</f>
        <v>0</v>
      </c>
      <c r="C95" s="166" t="str">
        <f aca="false">IF(B95&lt;&gt;"x",IF(B95&lt;&gt;0,A95&amp;": "&amp;B95,""),"")</f>
        <v/>
      </c>
      <c r="D95" s="166"/>
      <c r="E95" s="166" t="str">
        <f aca="false">IF(C95&lt;&gt;"",VLOOKUP(C95,Intervaller,5,0),"")</f>
        <v/>
      </c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7"/>
    </row>
    <row collapsed="false" customFormat="false" customHeight="true" hidden="false" ht="10" outlineLevel="0" r="96">
      <c r="A96" s="166" t="str">
        <f aca="false">A95</f>
        <v>Power</v>
      </c>
      <c r="B96" s="166" t="str">
        <f aca="false">K14</f>
        <v/>
      </c>
      <c r="C96" s="166" t="str">
        <f aca="false">IF(B96&lt;&gt;"x",IF(B96&lt;&gt;0,A96&amp;": "&amp;B96,""),"")</f>
        <v/>
      </c>
      <c r="D96" s="166"/>
      <c r="E96" s="166" t="str">
        <f aca="false">IF(C96&lt;&gt;"",VLOOKUP(C96,Intervaller,5,0),"")</f>
        <v/>
      </c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7"/>
    </row>
    <row collapsed="false" customFormat="false" customHeight="true" hidden="false" ht="10" outlineLevel="0" r="97">
      <c r="A97" s="166" t="str">
        <f aca="false">A96</f>
        <v>Power</v>
      </c>
      <c r="B97" s="166" t="n">
        <f aca="false">K15</f>
        <v>0</v>
      </c>
      <c r="C97" s="166" t="str">
        <f aca="false">IF(B97&lt;&gt;"x",IF(B97&lt;&gt;0,A97&amp;": "&amp;B97,""),"")</f>
        <v/>
      </c>
      <c r="D97" s="166"/>
      <c r="E97" s="166" t="str">
        <f aca="false">IF(C97&lt;&gt;"",VLOOKUP(C97,Intervaller,5,0),"")</f>
        <v/>
      </c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7"/>
    </row>
    <row collapsed="false" customFormat="false" customHeight="true" hidden="false" ht="10" outlineLevel="0" r="98">
      <c r="A98" s="166" t="str">
        <f aca="false">A97</f>
        <v>Power</v>
      </c>
      <c r="B98" s="166" t="n">
        <f aca="false">K18</f>
        <v>0</v>
      </c>
      <c r="C98" s="166" t="str">
        <f aca="false">IF(B98&lt;&gt;"x",IF(B98&lt;&gt;0,A98&amp;": "&amp;B98,""),"")</f>
        <v/>
      </c>
      <c r="D98" s="166"/>
      <c r="E98" s="166" t="str">
        <f aca="false">IF(C98&lt;&gt;"",VLOOKUP(C98,Intervaller,5,0),"")</f>
        <v/>
      </c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7"/>
    </row>
    <row collapsed="false" customFormat="false" customHeight="true" hidden="false" ht="10" outlineLevel="0" r="99">
      <c r="A99" s="166" t="s">
        <v>113</v>
      </c>
      <c r="B99" s="166" t="n">
        <f aca="false">L9</f>
        <v>0</v>
      </c>
      <c r="C99" s="166" t="str">
        <f aca="false">IF(B99&lt;&gt;"x",IF(B99&lt;&gt;0,A99&amp;": "&amp;B99,""),"")</f>
        <v/>
      </c>
      <c r="D99" s="166"/>
      <c r="E99" s="166" t="str">
        <f aca="false">IF(C99&lt;&gt;"",VLOOKUP(C99,Intervaller,5,0),"")</f>
        <v/>
      </c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7"/>
    </row>
    <row collapsed="false" customFormat="false" customHeight="true" hidden="false" ht="10" outlineLevel="0" r="100">
      <c r="A100" s="166" t="str">
        <f aca="false">A99</f>
        <v>FS</v>
      </c>
      <c r="B100" s="166" t="n">
        <f aca="false">L10</f>
        <v>0</v>
      </c>
      <c r="C100" s="166" t="str">
        <f aca="false">IF(B100&lt;&gt;"x",IF(B100&lt;&gt;0,A100&amp;": "&amp;B100,""),"")</f>
        <v/>
      </c>
      <c r="D100" s="166"/>
      <c r="E100" s="166" t="str">
        <f aca="false">IF(C100&lt;&gt;"",VLOOKUP(C100,Intervaller,5,0),"")</f>
        <v/>
      </c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7"/>
    </row>
    <row collapsed="false" customFormat="false" customHeight="true" hidden="false" ht="10" outlineLevel="0" r="101">
      <c r="A101" s="166" t="str">
        <f aca="false">A100</f>
        <v>FS</v>
      </c>
      <c r="B101" s="166" t="n">
        <f aca="false">L11</f>
        <v>0</v>
      </c>
      <c r="C101" s="166" t="str">
        <f aca="false">IF(B101&lt;&gt;"x",IF(B101&lt;&gt;0,A101&amp;": "&amp;B101,""),"")</f>
        <v/>
      </c>
      <c r="D101" s="166"/>
      <c r="E101" s="166" t="str">
        <f aca="false">IF(C101&lt;&gt;"",VLOOKUP(C101,Intervaller,5,0),"")</f>
        <v/>
      </c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7"/>
    </row>
    <row collapsed="false" customFormat="false" customHeight="true" hidden="false" ht="10" outlineLevel="0" r="102">
      <c r="A102" s="166" t="str">
        <f aca="false">A101</f>
        <v>FS</v>
      </c>
      <c r="B102" s="166" t="n">
        <f aca="false">L12</f>
        <v>0</v>
      </c>
      <c r="C102" s="166" t="str">
        <f aca="false">IF(B102&lt;&gt;"x",IF(B102&lt;&gt;0,A102&amp;": "&amp;B102,""),"")</f>
        <v/>
      </c>
      <c r="D102" s="166"/>
      <c r="E102" s="166" t="str">
        <f aca="false">IF(C102&lt;&gt;"",VLOOKUP(C102,Intervaller,5,0),"")</f>
        <v/>
      </c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7"/>
    </row>
    <row collapsed="false" customFormat="false" customHeight="true" hidden="false" ht="10" outlineLevel="0" r="103">
      <c r="A103" s="166" t="str">
        <f aca="false">A102</f>
        <v>FS</v>
      </c>
      <c r="B103" s="166" t="n">
        <f aca="false">L13</f>
        <v>0</v>
      </c>
      <c r="C103" s="166" t="str">
        <f aca="false">IF(B103&lt;&gt;"x",IF(B103&lt;&gt;0,A103&amp;": "&amp;B103,""),"")</f>
        <v/>
      </c>
      <c r="D103" s="166"/>
      <c r="E103" s="166" t="str">
        <f aca="false">IF(C103&lt;&gt;"",VLOOKUP(C103,Intervaller,5,0),"")</f>
        <v/>
      </c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7"/>
    </row>
    <row collapsed="false" customFormat="false" customHeight="true" hidden="false" ht="10" outlineLevel="0" r="104">
      <c r="A104" s="166" t="str">
        <f aca="false">A103</f>
        <v>FS</v>
      </c>
      <c r="B104" s="166" t="n">
        <f aca="false">L14</f>
        <v>0</v>
      </c>
      <c r="C104" s="166" t="str">
        <f aca="false">IF(B104&lt;&gt;"x",IF(B104&lt;&gt;0,A104&amp;": "&amp;B104,""),"")</f>
        <v/>
      </c>
      <c r="D104" s="166"/>
      <c r="E104" s="166" t="str">
        <f aca="false">IF(C104&lt;&gt;"",VLOOKUP(C104,Intervaller,5,0),"")</f>
        <v/>
      </c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7"/>
    </row>
    <row collapsed="false" customFormat="false" customHeight="true" hidden="false" ht="10" outlineLevel="0" r="105">
      <c r="A105" s="166" t="str">
        <f aca="false">A104</f>
        <v>FS</v>
      </c>
      <c r="B105" s="166" t="n">
        <f aca="false">L15</f>
        <v>0</v>
      </c>
      <c r="C105" s="166" t="str">
        <f aca="false">IF(B105&lt;&gt;"x",IF(B105&lt;&gt;0,A105&amp;": "&amp;B105,""),"")</f>
        <v/>
      </c>
      <c r="D105" s="166"/>
      <c r="E105" s="166" t="str">
        <f aca="false">IF(C105&lt;&gt;"",VLOOKUP(C105,Intervaller,5,0),"")</f>
        <v/>
      </c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7"/>
    </row>
    <row collapsed="false" customFormat="false" customHeight="true" hidden="false" ht="10" outlineLevel="0" r="106">
      <c r="A106" s="166" t="str">
        <f aca="false">A105</f>
        <v>FS</v>
      </c>
      <c r="B106" s="166" t="n">
        <f aca="false">L18</f>
        <v>0</v>
      </c>
      <c r="C106" s="166" t="str">
        <f aca="false">IF(B106&lt;&gt;"x",IF(B106&lt;&gt;0,A106&amp;": "&amp;B106,""),"")</f>
        <v/>
      </c>
      <c r="D106" s="166"/>
      <c r="E106" s="166" t="str">
        <f aca="false">IF(C106&lt;&gt;"",VLOOKUP(C106,Intervaller,5,0),"")</f>
        <v/>
      </c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7"/>
    </row>
  </sheetData>
  <mergeCells count="48">
    <mergeCell ref="B3:C3"/>
    <mergeCell ref="B5:C5"/>
    <mergeCell ref="M5:O5"/>
    <mergeCell ref="B9:C9"/>
    <mergeCell ref="M9:O9"/>
    <mergeCell ref="B10:C10"/>
    <mergeCell ref="M10:O10"/>
    <mergeCell ref="B11:C11"/>
    <mergeCell ref="M11:O11"/>
    <mergeCell ref="B12:C12"/>
    <mergeCell ref="M12:O12"/>
    <mergeCell ref="B13:C13"/>
    <mergeCell ref="M13:O13"/>
    <mergeCell ref="B14:C14"/>
    <mergeCell ref="M14:O14"/>
    <mergeCell ref="B15:C15"/>
    <mergeCell ref="M15:O15"/>
    <mergeCell ref="B18:C18"/>
    <mergeCell ref="M18:O18"/>
    <mergeCell ref="B19:C19"/>
    <mergeCell ref="M19:O19"/>
    <mergeCell ref="B20:C20"/>
    <mergeCell ref="M20:O20"/>
    <mergeCell ref="B21:C21"/>
    <mergeCell ref="M21:O21"/>
    <mergeCell ref="B22:C22"/>
    <mergeCell ref="M22:O22"/>
    <mergeCell ref="B23:C23"/>
    <mergeCell ref="M23:O23"/>
    <mergeCell ref="B24:C24"/>
    <mergeCell ref="M24:O24"/>
    <mergeCell ref="B27:C27"/>
    <mergeCell ref="M27:O27"/>
    <mergeCell ref="B28:C28"/>
    <mergeCell ref="M28:O28"/>
    <mergeCell ref="B29:C29"/>
    <mergeCell ref="M29:O29"/>
    <mergeCell ref="B30:C30"/>
    <mergeCell ref="M30:O30"/>
    <mergeCell ref="B31:C31"/>
    <mergeCell ref="M31:O31"/>
    <mergeCell ref="B32:C32"/>
    <mergeCell ref="M32:O32"/>
    <mergeCell ref="B33:C33"/>
    <mergeCell ref="M33:O33"/>
    <mergeCell ref="B36:C36"/>
    <mergeCell ref="M36:O36"/>
    <mergeCell ref="N38:O38"/>
  </mergeCells>
  <printOptions headings="false" gridLines="false" gridLinesSet="true" horizontalCentered="false" verticalCentered="false"/>
  <pageMargins left="0.479861111111111" right="0.5" top="0.179861111111111" bottom="0.12986111111111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528"/>
  <sheetViews>
    <sheetView colorId="64" defaultGridColor="true" rightToLeft="false" showFormulas="false" showGridLines="true" showOutlineSymbols="true" showRowColHeaders="true" showZeros="true" tabSelected="true" topLeftCell="F1" view="pageBreakPreview" windowProtection="false" workbookViewId="0" zoomScale="100" zoomScaleNormal="125" zoomScalePageLayoutView="100">
      <pane activePane="bottomLeft" topLeftCell="A1" xSplit="0" ySplit="15"/>
      <selection activeCell="F1" activeCellId="0" pane="topLeft" sqref="F1"/>
      <selection activeCell="F17" activeCellId="0" pane="bottomLeft" sqref="F17"/>
    </sheetView>
  </sheetViews>
  <sheetFormatPr defaultRowHeight="12"/>
  <cols>
    <col collapsed="false" hidden="true" max="4" min="1" style="169" width="0"/>
    <col collapsed="false" hidden="true" max="5" min="5" style="170" width="0"/>
    <col collapsed="false" hidden="false" max="6" min="6" style="171" width="9.50510204081633"/>
    <col collapsed="false" hidden="false" max="7" min="7" style="169" width="8.66836734693878"/>
    <col collapsed="false" hidden="false" max="8" min="8" style="169" width="14.6581632653061"/>
    <col collapsed="false" hidden="false" max="9" min="9" style="169" width="9.33163265306122"/>
    <col collapsed="false" hidden="false" max="17" min="10" style="169" width="8.8265306122449"/>
    <col collapsed="false" hidden="false" max="18" min="18" style="169" width="35.1632653061224"/>
    <col collapsed="false" hidden="false" max="19" min="19" style="169" width="11.1581632653061"/>
    <col collapsed="false" hidden="false" max="20" min="20" style="169" width="12.3316326530612"/>
    <col collapsed="false" hidden="false" max="21" min="21" style="172" width="31.8316326530612"/>
    <col collapsed="false" hidden="false" max="26" min="22" style="173" width="3.99489795918367"/>
    <col collapsed="false" hidden="true" max="28" min="27" style="173" width="0"/>
    <col collapsed="false" hidden="false" max="36" min="29" style="173" width="3.99489795918367"/>
    <col collapsed="false" hidden="false" max="38" min="37" style="173" width="6.00510204081633"/>
    <col collapsed="false" hidden="false" max="1025" min="39" style="169" width="8.8265306122449"/>
  </cols>
  <sheetData>
    <row collapsed="false" customFormat="false" customHeight="true" hidden="false" ht="12" outlineLevel="0" r="1">
      <c r="G1" s="174"/>
      <c r="H1" s="174"/>
      <c r="I1" s="174"/>
      <c r="J1" s="174"/>
      <c r="K1" s="174"/>
      <c r="L1" s="174"/>
      <c r="M1" s="174"/>
    </row>
    <row collapsed="false" customFormat="true" customHeight="true" hidden="false" ht="12" outlineLevel="0" r="2" s="60">
      <c r="E2" s="175"/>
      <c r="F2" s="176" t="s">
        <v>42</v>
      </c>
      <c r="G2" s="177" t="s">
        <v>114</v>
      </c>
      <c r="H2" s="177"/>
      <c r="I2" s="178" t="s">
        <v>43</v>
      </c>
      <c r="J2" s="177" t="n">
        <v>2012</v>
      </c>
      <c r="K2" s="179" t="s">
        <v>115</v>
      </c>
      <c r="L2" s="177"/>
      <c r="M2" s="177"/>
      <c r="N2" s="180"/>
      <c r="O2" s="180"/>
      <c r="R2" s="181" t="s">
        <v>116</v>
      </c>
      <c r="S2" s="182"/>
      <c r="T2" s="182"/>
      <c r="U2" s="183" t="s">
        <v>117</v>
      </c>
      <c r="V2" s="184" t="n">
        <v>1</v>
      </c>
      <c r="X2" s="185" t="s">
        <v>118</v>
      </c>
      <c r="Y2" s="186"/>
      <c r="Z2" s="186"/>
      <c r="AA2" s="186"/>
      <c r="AB2" s="186"/>
      <c r="AC2" s="186"/>
      <c r="AD2" s="186"/>
      <c r="AE2" s="186"/>
      <c r="AF2" s="186"/>
      <c r="AG2" s="186"/>
      <c r="AH2" s="186"/>
      <c r="AI2" s="186"/>
      <c r="AJ2" s="186"/>
      <c r="AK2" s="186"/>
      <c r="AL2" s="186"/>
    </row>
    <row collapsed="false" customFormat="false" customHeight="true" hidden="false" ht="12" outlineLevel="0" r="3">
      <c r="F3" s="187"/>
      <c r="G3" s="188"/>
      <c r="H3" s="188"/>
      <c r="I3" s="183"/>
      <c r="R3" s="183" t="s">
        <v>119</v>
      </c>
      <c r="S3" s="182"/>
      <c r="T3" s="182"/>
    </row>
    <row collapsed="false" customFormat="false" customHeight="true" hidden="false" ht="12" outlineLevel="0" r="4">
      <c r="G4" s="134"/>
      <c r="H4" s="134"/>
      <c r="Q4" s="189"/>
      <c r="R4" s="183" t="s">
        <v>119</v>
      </c>
      <c r="S4" s="182"/>
      <c r="T4" s="182"/>
      <c r="U4" s="190" t="s">
        <v>98</v>
      </c>
      <c r="V4" s="190"/>
      <c r="W4" s="190"/>
      <c r="X4" s="190"/>
    </row>
    <row collapsed="false" customFormat="false" customHeight="true" hidden="false" ht="12" outlineLevel="0" r="5">
      <c r="G5" s="185" t="s">
        <v>120</v>
      </c>
      <c r="R5" s="183" t="s">
        <v>119</v>
      </c>
      <c r="S5" s="182"/>
      <c r="T5" s="182"/>
      <c r="U5" s="191" t="s">
        <v>99</v>
      </c>
      <c r="V5" s="192" t="str">
        <f aca="false">Test!C68&amp;" / "&amp;Test!C69</f>
        <v>184 / 360</v>
      </c>
      <c r="W5" s="192"/>
      <c r="X5" s="192"/>
    </row>
    <row collapsed="false" customFormat="false" customHeight="true" hidden="false" ht="12" outlineLevel="0" r="6">
      <c r="F6" s="193" t="s">
        <v>121</v>
      </c>
      <c r="G6" s="194" t="s">
        <v>82</v>
      </c>
      <c r="H6" s="194"/>
      <c r="I6" s="194" t="s">
        <v>83</v>
      </c>
      <c r="J6" s="194" t="s">
        <v>84</v>
      </c>
      <c r="K6" s="194" t="s">
        <v>66</v>
      </c>
      <c r="L6" s="194" t="s">
        <v>85</v>
      </c>
      <c r="M6" s="194" t="s">
        <v>86</v>
      </c>
      <c r="N6" s="194" t="s">
        <v>87</v>
      </c>
      <c r="O6" s="194" t="s">
        <v>19</v>
      </c>
      <c r="P6" s="194" t="s">
        <v>88</v>
      </c>
      <c r="Q6" s="194" t="s">
        <v>89</v>
      </c>
      <c r="R6" s="195" t="s">
        <v>73</v>
      </c>
      <c r="S6" s="195"/>
      <c r="T6" s="195"/>
      <c r="U6" s="191" t="s">
        <v>100</v>
      </c>
      <c r="V6" s="192" t="str">
        <f aca="false">Test!C61&amp;" / "&amp;Test!C62</f>
        <v>163 / 256</v>
      </c>
      <c r="W6" s="192"/>
      <c r="X6" s="192"/>
      <c r="Z6" s="190"/>
      <c r="AA6" s="190"/>
      <c r="AB6" s="190"/>
      <c r="AC6" s="190"/>
      <c r="AD6" s="190"/>
      <c r="AE6" s="190"/>
    </row>
    <row collapsed="false" customFormat="false" customHeight="true" hidden="false" ht="12" outlineLevel="0" r="7">
      <c r="F7" s="196"/>
      <c r="G7" s="197"/>
      <c r="H7" s="198"/>
      <c r="I7" s="199" t="s">
        <v>90</v>
      </c>
      <c r="J7" s="199"/>
      <c r="K7" s="199"/>
      <c r="L7" s="199"/>
      <c r="M7" s="199" t="s">
        <v>91</v>
      </c>
      <c r="N7" s="199" t="s">
        <v>92</v>
      </c>
      <c r="O7" s="199"/>
      <c r="P7" s="197"/>
      <c r="Q7" s="199" t="s">
        <v>93</v>
      </c>
      <c r="R7" s="200"/>
      <c r="S7" s="201"/>
      <c r="T7" s="202"/>
      <c r="U7" s="191" t="s">
        <v>101</v>
      </c>
      <c r="V7" s="203" t="str">
        <f aca="false">ROUND(Test!B76,0)&amp;"-"&amp;ROUND(Test!C76,0)&amp;" / "&amp;ROUND(Test!D76,0)&amp;"-"&amp;ROUND(Test!E76,0)</f>
        <v>167-184 / 267-360</v>
      </c>
      <c r="W7" s="203"/>
      <c r="X7" s="203"/>
      <c r="Z7" s="190"/>
      <c r="AA7" s="190"/>
      <c r="AB7" s="190"/>
      <c r="AC7" s="190"/>
      <c r="AD7" s="190"/>
      <c r="AE7" s="190"/>
    </row>
    <row collapsed="false" customFormat="false" customHeight="true" hidden="false" ht="12" outlineLevel="0" r="8">
      <c r="F8" s="118" t="s">
        <v>122</v>
      </c>
      <c r="G8" s="119"/>
      <c r="H8" s="119"/>
      <c r="I8" s="120"/>
      <c r="J8" s="121"/>
      <c r="K8" s="121"/>
      <c r="L8" s="121"/>
      <c r="M8" s="121"/>
      <c r="N8" s="121"/>
      <c r="O8" s="121"/>
      <c r="P8" s="121"/>
      <c r="Q8" s="121"/>
      <c r="R8" s="122"/>
      <c r="S8" s="122"/>
      <c r="T8" s="122"/>
      <c r="U8" s="191" t="s">
        <v>102</v>
      </c>
      <c r="V8" s="203" t="str">
        <f aca="false">ROUND(Test!B77,0)&amp;"-"&amp;ROUND(Test!C77,0)&amp;" / "&amp;ROUND(Test!D77,0)&amp;"-"&amp;ROUND(Test!E77,0)</f>
        <v>160-166 / 248-266</v>
      </c>
      <c r="W8" s="203"/>
      <c r="X8" s="203"/>
      <c r="Z8" s="190"/>
      <c r="AA8" s="190"/>
      <c r="AB8" s="190"/>
      <c r="AC8" s="190"/>
      <c r="AD8" s="190"/>
      <c r="AE8" s="190"/>
    </row>
    <row collapsed="false" customFormat="false" customHeight="true" hidden="false" ht="12" outlineLevel="0" r="9">
      <c r="F9" s="118" t="s">
        <v>122</v>
      </c>
      <c r="G9" s="119"/>
      <c r="H9" s="119"/>
      <c r="I9" s="120"/>
      <c r="J9" s="121"/>
      <c r="K9" s="121"/>
      <c r="L9" s="121"/>
      <c r="M9" s="121"/>
      <c r="N9" s="126"/>
      <c r="O9" s="126"/>
      <c r="P9" s="126"/>
      <c r="Q9" s="121"/>
      <c r="R9" s="122"/>
      <c r="S9" s="122"/>
      <c r="T9" s="122"/>
      <c r="U9" s="191" t="s">
        <v>103</v>
      </c>
      <c r="V9" s="203" t="str">
        <f aca="false">ROUND(Test!B78,0)&amp;"-"&amp;ROUND(Test!C78,0)&amp;" / "&amp;ROUND(Test!D78,0)&amp;"-"&amp;ROUND(Test!E78,0)</f>
        <v>152-159 / 228-247</v>
      </c>
      <c r="W9" s="203"/>
      <c r="X9" s="203"/>
      <c r="Z9" s="190"/>
      <c r="AA9" s="190"/>
      <c r="AB9" s="190"/>
      <c r="AC9" s="190"/>
      <c r="AD9" s="190"/>
      <c r="AE9" s="190"/>
    </row>
    <row collapsed="false" customFormat="false" customHeight="true" hidden="false" ht="12" outlineLevel="0" r="10">
      <c r="F10" s="118" t="s">
        <v>122</v>
      </c>
      <c r="G10" s="119"/>
      <c r="H10" s="119"/>
      <c r="I10" s="126"/>
      <c r="J10" s="126"/>
      <c r="K10" s="126"/>
      <c r="L10" s="126"/>
      <c r="M10" s="126"/>
      <c r="N10" s="126"/>
      <c r="O10" s="126"/>
      <c r="P10" s="126"/>
      <c r="Q10" s="126"/>
      <c r="R10" s="122"/>
      <c r="S10" s="122"/>
      <c r="T10" s="122"/>
      <c r="U10" s="191" t="s">
        <v>104</v>
      </c>
      <c r="V10" s="203" t="str">
        <f aca="false">ROUND(Test!B79,0)&amp;"-"&amp;ROUND(Test!C79,0)&amp;" / "&amp;ROUND(Test!D79,0)&amp;"-"&amp;ROUND(Test!E79,0)</f>
        <v>143-151 / 210-227</v>
      </c>
      <c r="W10" s="203"/>
      <c r="X10" s="203"/>
      <c r="Z10" s="190"/>
      <c r="AA10" s="190"/>
      <c r="AB10" s="190"/>
      <c r="AC10" s="190"/>
      <c r="AD10" s="190"/>
      <c r="AE10" s="190"/>
    </row>
    <row collapsed="false" customFormat="false" customHeight="true" hidden="false" ht="12" outlineLevel="0" r="11">
      <c r="F11" s="118" t="s">
        <v>122</v>
      </c>
      <c r="G11" s="119"/>
      <c r="H11" s="119"/>
      <c r="I11" s="120"/>
      <c r="J11" s="121"/>
      <c r="K11" s="121"/>
      <c r="L11" s="121"/>
      <c r="M11" s="121"/>
      <c r="N11" s="121"/>
      <c r="O11" s="121"/>
      <c r="P11" s="121"/>
      <c r="Q11" s="121"/>
      <c r="R11" s="122"/>
      <c r="S11" s="122"/>
      <c r="T11" s="122"/>
      <c r="U11" s="191" t="s">
        <v>105</v>
      </c>
      <c r="V11" s="203" t="str">
        <f aca="false">ROUND(Test!B80,0)&amp;"-"&amp;ROUND(Test!C80,0)&amp;" / "&amp;ROUND(Test!D80,0)&amp;"-"&amp;ROUND(Test!E80,0)</f>
        <v>114-142 / 154-209</v>
      </c>
      <c r="W11" s="203"/>
      <c r="X11" s="203"/>
      <c r="Z11" s="190"/>
      <c r="AA11" s="190"/>
      <c r="AB11" s="190"/>
      <c r="AC11" s="190"/>
      <c r="AD11" s="190"/>
      <c r="AE11" s="190"/>
    </row>
    <row collapsed="false" customFormat="false" customHeight="true" hidden="false" ht="12" outlineLevel="0" r="12">
      <c r="F12" s="118" t="s">
        <v>122</v>
      </c>
      <c r="G12" s="119"/>
      <c r="H12" s="119"/>
      <c r="I12" s="120"/>
      <c r="J12" s="121"/>
      <c r="K12" s="121"/>
      <c r="L12" s="121"/>
      <c r="M12" s="121"/>
      <c r="N12" s="121"/>
      <c r="O12" s="121"/>
      <c r="P12" s="121"/>
      <c r="Q12" s="121"/>
      <c r="R12" s="122"/>
      <c r="S12" s="122"/>
      <c r="T12" s="122"/>
      <c r="U12" s="191" t="s">
        <v>106</v>
      </c>
      <c r="V12" s="203" t="str">
        <f aca="false">ROUND(Test!B81,0)&amp;"-"&amp;ROUND(Test!C81,0)&amp;" / "&amp;ROUND(Test!D81,0)&amp;"-"&amp;ROUND(Test!E81,0)</f>
        <v>82-113 / 77-153</v>
      </c>
      <c r="W12" s="203"/>
      <c r="X12" s="203"/>
      <c r="Z12" s="190"/>
      <c r="AA12" s="190"/>
      <c r="AB12" s="190"/>
      <c r="AC12" s="190"/>
      <c r="AD12" s="190"/>
      <c r="AE12" s="190"/>
    </row>
    <row collapsed="false" customFormat="false" customHeight="true" hidden="false" ht="12" outlineLevel="0" r="13">
      <c r="F13" s="118" t="s">
        <v>122</v>
      </c>
      <c r="G13" s="119"/>
      <c r="H13" s="119"/>
      <c r="I13" s="120"/>
      <c r="J13" s="121"/>
      <c r="K13" s="121"/>
      <c r="L13" s="121"/>
      <c r="M13" s="121"/>
      <c r="N13" s="121"/>
      <c r="O13" s="121"/>
      <c r="P13" s="121"/>
      <c r="Q13" s="121"/>
      <c r="R13" s="122"/>
      <c r="S13" s="122"/>
      <c r="T13" s="122"/>
      <c r="U13" s="204"/>
      <c r="V13" s="190"/>
      <c r="W13" s="190"/>
      <c r="X13" s="190"/>
      <c r="Y13" s="190"/>
      <c r="Z13" s="190"/>
      <c r="AA13" s="190"/>
      <c r="AB13" s="190"/>
      <c r="AC13" s="190"/>
      <c r="AD13" s="190"/>
      <c r="AE13" s="190"/>
    </row>
    <row collapsed="false" customFormat="false" customHeight="true" hidden="false" ht="12" outlineLevel="0" r="14">
      <c r="F14" s="118" t="s">
        <v>122</v>
      </c>
      <c r="G14" s="119"/>
      <c r="H14" s="119"/>
      <c r="I14" s="120"/>
      <c r="J14" s="121"/>
      <c r="K14" s="121"/>
      <c r="L14" s="121"/>
      <c r="M14" s="121"/>
      <c r="N14" s="121"/>
      <c r="O14" s="121"/>
      <c r="P14" s="121"/>
      <c r="Q14" s="121"/>
      <c r="R14" s="122"/>
      <c r="S14" s="122"/>
      <c r="T14" s="122"/>
      <c r="U14" s="204"/>
      <c r="V14" s="190"/>
      <c r="W14" s="190"/>
      <c r="X14" s="190"/>
      <c r="Y14" s="190"/>
      <c r="Z14" s="190"/>
      <c r="AA14" s="190"/>
      <c r="AB14" s="190"/>
      <c r="AC14" s="190"/>
      <c r="AD14" s="190"/>
      <c r="AE14" s="205"/>
      <c r="AG14" s="190"/>
      <c r="AH14" s="190"/>
      <c r="AI14" s="190"/>
      <c r="AJ14" s="190"/>
      <c r="AK14" s="190"/>
      <c r="AL14" s="190"/>
    </row>
    <row collapsed="false" customFormat="false" customHeight="true" hidden="false" ht="39.75" outlineLevel="0" r="15">
      <c r="F15" s="130"/>
      <c r="G15" s="131"/>
      <c r="H15" s="131"/>
      <c r="I15" s="132" t="n">
        <f aca="false">SUM(I8:I14)/60</f>
        <v>0</v>
      </c>
      <c r="J15" s="133"/>
      <c r="K15" s="131"/>
      <c r="L15" s="131"/>
      <c r="M15" s="131"/>
      <c r="N15" s="131"/>
      <c r="O15" s="131"/>
      <c r="P15" s="131"/>
      <c r="Q15" s="131"/>
      <c r="R15" s="131"/>
      <c r="U15" s="206" t="s">
        <v>123</v>
      </c>
      <c r="V15" s="207" t="s">
        <v>124</v>
      </c>
      <c r="W15" s="207" t="s">
        <v>65</v>
      </c>
      <c r="X15" s="207" t="s">
        <v>66</v>
      </c>
      <c r="Y15" s="207" t="s">
        <v>67</v>
      </c>
      <c r="Z15" s="208" t="s">
        <v>125</v>
      </c>
      <c r="AA15" s="207" t="s">
        <v>126</v>
      </c>
      <c r="AB15" s="207" t="s">
        <v>127</v>
      </c>
      <c r="AC15" s="207" t="s">
        <v>71</v>
      </c>
      <c r="AD15" s="207" t="s">
        <v>78</v>
      </c>
      <c r="AE15" s="208" t="s">
        <v>128</v>
      </c>
      <c r="AF15" s="207" t="s">
        <v>129</v>
      </c>
      <c r="AG15" s="207" t="s">
        <v>130</v>
      </c>
      <c r="AH15" s="207" t="s">
        <v>131</v>
      </c>
      <c r="AI15" s="209" t="s">
        <v>132</v>
      </c>
      <c r="AJ15" s="209" t="s">
        <v>133</v>
      </c>
      <c r="AK15" s="209" t="s">
        <v>25</v>
      </c>
      <c r="AL15" s="209" t="s">
        <v>26</v>
      </c>
    </row>
    <row collapsed="false" customFormat="false" customHeight="true" hidden="false" ht="12" outlineLevel="0" r="16">
      <c r="F16" s="210" t="s">
        <v>134</v>
      </c>
      <c r="G16" s="134"/>
      <c r="H16" s="134"/>
      <c r="I16" s="211"/>
      <c r="J16" s="190"/>
      <c r="K16" s="134"/>
      <c r="L16" s="134"/>
      <c r="M16" s="134"/>
      <c r="N16" s="134"/>
      <c r="O16" s="134"/>
      <c r="P16" s="134"/>
      <c r="Q16" s="134"/>
      <c r="R16" s="134"/>
      <c r="U16" s="206"/>
      <c r="V16" s="186"/>
    </row>
    <row collapsed="false" customFormat="false" customHeight="true" hidden="false" ht="12" outlineLevel="0" r="17">
      <c r="A17" s="212" t="s">
        <v>12</v>
      </c>
      <c r="B17" s="213" t="n">
        <f aca="false">I24</f>
        <v>0</v>
      </c>
      <c r="C17" s="214" t="s">
        <v>15</v>
      </c>
      <c r="D17" s="117" t="n">
        <f aca="false">X24</f>
        <v>0</v>
      </c>
      <c r="F17" s="215" t="n">
        <v>40529</v>
      </c>
      <c r="G17" s="119"/>
      <c r="H17" s="119"/>
      <c r="I17" s="120"/>
      <c r="J17" s="126"/>
      <c r="K17" s="121"/>
      <c r="L17" s="121"/>
      <c r="M17" s="121"/>
      <c r="N17" s="121"/>
      <c r="O17" s="121"/>
      <c r="P17" s="216"/>
      <c r="Q17" s="121"/>
      <c r="R17" s="122"/>
      <c r="S17" s="122"/>
      <c r="T17" s="122"/>
      <c r="U17" s="217"/>
      <c r="V17" s="218" t="n">
        <f aca="false">$V$2</f>
        <v>1</v>
      </c>
      <c r="W17" s="219" t="n">
        <f aca="false">IF(J17&lt;&gt;0,VLOOKUP(J17,Max_tider,2,0),0)</f>
        <v>0</v>
      </c>
      <c r="X17" s="219" t="n">
        <f aca="false">IF(K17&lt;&gt;0,VLOOKUP(K17,AT_tider,2,0),0)</f>
        <v>0</v>
      </c>
      <c r="Y17" s="219" t="n">
        <f aca="false">IF(L17&lt;&gt;0,VLOOKUP(L17,SubAT_tider,2,0),0)</f>
        <v>0</v>
      </c>
      <c r="Z17" s="219" t="n">
        <f aca="false">IF(M17&lt;&gt;0,VLOOKUP(M17,IG_tider,2,0),0)</f>
        <v>0</v>
      </c>
      <c r="AA17" s="219"/>
      <c r="AB17" s="219"/>
      <c r="AC17" s="219" t="n">
        <f aca="false">IF(P17&lt;&gt;0,VLOOKUP(P17,Power_tider,2,0),0)</f>
        <v>0</v>
      </c>
      <c r="AD17" s="219" t="n">
        <f aca="false">IF(Q17&lt;&gt;0,VLOOKUP(Q17,FS_tider,2,0),0)</f>
        <v>0</v>
      </c>
      <c r="AE17" s="218"/>
      <c r="AF17" s="218" t="n">
        <f aca="false">SUM(W17:AE17)</f>
        <v>0</v>
      </c>
      <c r="AG17" s="220" t="n">
        <f aca="false">((AC17*2)+(W17*2)+(X17*1)+(Y17*0.77)+(Z17*0.68)+(AD17*0.8))</f>
        <v>0</v>
      </c>
      <c r="AH17" s="220" t="n">
        <f aca="false">(AG17+(((I17*V17)-SUM(W17:AE17))*0.3))</f>
        <v>0</v>
      </c>
      <c r="AI17" s="221" t="str">
        <f aca="false">IF(AH17&gt;1,AVERAGE(AH5,AH17),"")</f>
        <v/>
      </c>
      <c r="AJ17" s="221" t="str">
        <f aca="false">IF(AH17&gt;1,AVERAGE(AH4,AH5,AH17),"")</f>
        <v/>
      </c>
      <c r="AK17" s="221"/>
      <c r="AL17" s="221"/>
    </row>
    <row collapsed="false" customFormat="false" customHeight="true" hidden="false" ht="12" outlineLevel="0" r="18">
      <c r="A18" s="222" t="s">
        <v>13</v>
      </c>
      <c r="B18" s="213" t="n">
        <f aca="false">W24</f>
        <v>0</v>
      </c>
      <c r="C18" s="214" t="s">
        <v>16</v>
      </c>
      <c r="D18" s="117" t="n">
        <f aca="false">Y24</f>
        <v>0</v>
      </c>
      <c r="F18" s="215" t="inlineStr">
        <f aca="false">F17+1</f>
        <is>
          <t/>
        </is>
      </c>
      <c r="G18" s="119"/>
      <c r="H18" s="119"/>
      <c r="I18" s="120"/>
      <c r="J18" s="121"/>
      <c r="K18" s="121"/>
      <c r="L18" s="121"/>
      <c r="M18" s="121"/>
      <c r="N18" s="126"/>
      <c r="O18" s="126"/>
      <c r="P18" s="126"/>
      <c r="Q18" s="121"/>
      <c r="R18" s="122"/>
      <c r="S18" s="122"/>
      <c r="T18" s="122"/>
      <c r="U18" s="217"/>
      <c r="V18" s="218" t="n">
        <f aca="false">$V$2</f>
        <v>1</v>
      </c>
      <c r="W18" s="219" t="n">
        <f aca="false">IF(J18&lt;&gt;0,VLOOKUP(J18,Max_tider,2,0),0)</f>
        <v>0</v>
      </c>
      <c r="X18" s="219" t="n">
        <f aca="false">IF(K18&lt;&gt;0,VLOOKUP(K18,AT_tider,2,0),0)</f>
        <v>0</v>
      </c>
      <c r="Y18" s="219" t="n">
        <f aca="false">IF(L18&lt;&gt;0,VLOOKUP(L18,SubAT_tider,2,0),0)</f>
        <v>0</v>
      </c>
      <c r="Z18" s="219" t="n">
        <f aca="false">IF(M18&lt;&gt;0,VLOOKUP(M18,IG_tider,2,0),0)</f>
        <v>0</v>
      </c>
      <c r="AA18" s="219"/>
      <c r="AB18" s="219"/>
      <c r="AC18" s="219" t="n">
        <f aca="false">IF(P18&lt;&gt;0,VLOOKUP(P18,Power_tider,2,0),0)</f>
        <v>0</v>
      </c>
      <c r="AD18" s="219" t="n">
        <f aca="false">IF(Q18&lt;&gt;0,VLOOKUP(Q18,FS_tider,2,0),0)</f>
        <v>0</v>
      </c>
      <c r="AE18" s="218"/>
      <c r="AF18" s="218" t="n">
        <f aca="false">SUM(W18:AE18)</f>
        <v>0</v>
      </c>
      <c r="AG18" s="220" t="n">
        <f aca="false">((AC18*2)+(W18*2)+(X18*1)+(Y18*0.77)+(Z18*0.68)+(AD18*0.8))</f>
        <v>0</v>
      </c>
      <c r="AH18" s="220" t="n">
        <f aca="false">(AG18+(((I18*V18)-SUM(W18:AE18))*0.3))</f>
        <v>0</v>
      </c>
      <c r="AI18" s="221" t="str">
        <f aca="false">IF(AH18&gt;1,AVERAGE(AH17:AH18),"")</f>
        <v/>
      </c>
      <c r="AJ18" s="221" t="str">
        <f aca="false">IF(AH18&gt;1,AVERAGE(AH5,AH17,AH18),"")</f>
        <v/>
      </c>
      <c r="AK18" s="221"/>
      <c r="AL18" s="221"/>
    </row>
    <row collapsed="false" customFormat="false" customHeight="true" hidden="false" ht="12" outlineLevel="0" r="19">
      <c r="C19" s="223" t="s">
        <v>17</v>
      </c>
      <c r="D19" s="117" t="n">
        <f aca="false">Z24</f>
        <v>0</v>
      </c>
      <c r="F19" s="215" t="inlineStr">
        <f aca="false">F18+1</f>
        <is>
          <t/>
        </is>
      </c>
      <c r="G19" s="119"/>
      <c r="H19" s="119"/>
      <c r="I19" s="126"/>
      <c r="J19" s="126"/>
      <c r="K19" s="126"/>
      <c r="L19" s="126"/>
      <c r="M19" s="126"/>
      <c r="N19" s="126"/>
      <c r="O19" s="126"/>
      <c r="P19" s="126"/>
      <c r="Q19" s="126"/>
      <c r="R19" s="122"/>
      <c r="S19" s="122"/>
      <c r="T19" s="122"/>
      <c r="U19" s="224"/>
      <c r="V19" s="218" t="n">
        <f aca="false">$V$2</f>
        <v>1</v>
      </c>
      <c r="W19" s="219" t="n">
        <f aca="false">IF(J19&lt;&gt;0,VLOOKUP(J19,Max_tider,2,0),0)</f>
        <v>0</v>
      </c>
      <c r="X19" s="219" t="n">
        <f aca="false">IF(K19&lt;&gt;0,VLOOKUP(K19,AT_tider,2,0),0)</f>
        <v>0</v>
      </c>
      <c r="Y19" s="219" t="n">
        <f aca="false">IF(L19&lt;&gt;0,VLOOKUP(L19,SubAT_tider,2,0),0)</f>
        <v>0</v>
      </c>
      <c r="Z19" s="219" t="n">
        <f aca="false">IF(M19&lt;&gt;0,VLOOKUP(M19,IG_tider,2,0),0)</f>
        <v>0</v>
      </c>
      <c r="AA19" s="219"/>
      <c r="AB19" s="219"/>
      <c r="AC19" s="219" t="n">
        <f aca="false">IF(P19&lt;&gt;0,VLOOKUP(P19,Power_tider,2,0),0)</f>
        <v>0</v>
      </c>
      <c r="AD19" s="219" t="n">
        <f aca="false">IF(Q19&lt;&gt;0,VLOOKUP(Q19,FS_tider,2,0),0)</f>
        <v>0</v>
      </c>
      <c r="AE19" s="218"/>
      <c r="AF19" s="218" t="n">
        <f aca="false">SUM(W19:AE19)</f>
        <v>0</v>
      </c>
      <c r="AG19" s="220" t="n">
        <f aca="false">((AC19*2)+(W19*2)+(X19*1)+(Y19*0.77)+(Z19*0.68)+(AD19*0.8))</f>
        <v>0</v>
      </c>
      <c r="AH19" s="220" t="n">
        <f aca="false">(AG19+(((I19*V19)-SUM(W19:AE19))*0.3))</f>
        <v>0</v>
      </c>
      <c r="AI19" s="221" t="str">
        <f aca="false">IF(AH19&gt;1,AVERAGE(AH18:AH19),"")</f>
        <v/>
      </c>
      <c r="AJ19" s="221" t="str">
        <f aca="false">IF(AH19&gt;1,AVERAGE(AH17:AH19),"")</f>
        <v/>
      </c>
      <c r="AK19" s="221"/>
      <c r="AL19" s="221"/>
    </row>
    <row collapsed="false" customFormat="false" customHeight="true" hidden="false" ht="12" outlineLevel="0" r="20">
      <c r="C20" s="223" t="s">
        <v>69</v>
      </c>
      <c r="D20" s="117" t="n">
        <f aca="false">AA24</f>
        <v>0</v>
      </c>
      <c r="F20" s="215" t="inlineStr">
        <f aca="false">F19+1</f>
        <is>
          <t/>
        </is>
      </c>
      <c r="G20" s="119"/>
      <c r="H20" s="119"/>
      <c r="I20" s="120"/>
      <c r="J20" s="121"/>
      <c r="K20" s="121"/>
      <c r="L20" s="121"/>
      <c r="M20" s="121"/>
      <c r="N20" s="121"/>
      <c r="O20" s="121"/>
      <c r="P20" s="121"/>
      <c r="Q20" s="121"/>
      <c r="R20" s="122"/>
      <c r="S20" s="122"/>
      <c r="T20" s="122"/>
      <c r="U20" s="217"/>
      <c r="V20" s="218" t="n">
        <f aca="false">$V$2</f>
        <v>1</v>
      </c>
      <c r="W20" s="219" t="n">
        <f aca="false">IF(J20&lt;&gt;0,VLOOKUP(J20,Max_tider,2,0),0)</f>
        <v>0</v>
      </c>
      <c r="X20" s="219" t="n">
        <f aca="false">IF(K20&lt;&gt;0,VLOOKUP(K20,AT_tider,2,0),0)</f>
        <v>0</v>
      </c>
      <c r="Y20" s="219" t="n">
        <f aca="false">IF(L20&lt;&gt;0,VLOOKUP(L20,SubAT_tider,2,0),0)</f>
        <v>0</v>
      </c>
      <c r="Z20" s="219" t="n">
        <f aca="false">IF(M20&lt;&gt;0,VLOOKUP(M20,IG_tider,2,0),0)</f>
        <v>0</v>
      </c>
      <c r="AA20" s="219"/>
      <c r="AB20" s="219"/>
      <c r="AC20" s="219" t="n">
        <f aca="false">IF(P20&lt;&gt;0,VLOOKUP(P20,Power_tider,2,0),0)</f>
        <v>0</v>
      </c>
      <c r="AD20" s="219" t="n">
        <f aca="false">IF(Q20&lt;&gt;0,VLOOKUP(Q20,FS_tider,2,0),0)</f>
        <v>0</v>
      </c>
      <c r="AE20" s="218"/>
      <c r="AF20" s="218" t="n">
        <f aca="false">SUM(W20:AE20)</f>
        <v>0</v>
      </c>
      <c r="AG20" s="220" t="n">
        <f aca="false">((AC20*2)+(W20*2)+(X20*1)+(Y20*0.77)+(Z20*0.68)+(AD20*0.8))</f>
        <v>0</v>
      </c>
      <c r="AH20" s="220" t="n">
        <f aca="false">(AG20+(((I20*V20)-SUM(W20:AE20))*0.3))</f>
        <v>0</v>
      </c>
      <c r="AI20" s="221" t="str">
        <f aca="false">IF(AH20&gt;1,AVERAGE(AH19:AH20),"")</f>
        <v/>
      </c>
      <c r="AJ20" s="221" t="str">
        <f aca="false">IF(AH20&gt;1,AVERAGE(AH18:AH20),"")</f>
        <v/>
      </c>
      <c r="AK20" s="221"/>
      <c r="AL20" s="221"/>
    </row>
    <row collapsed="false" customFormat="false" customHeight="true" hidden="false" ht="12" outlineLevel="0" r="21">
      <c r="C21" s="223" t="s">
        <v>70</v>
      </c>
      <c r="D21" s="117" t="n">
        <f aca="false">AB24</f>
        <v>0</v>
      </c>
      <c r="F21" s="215" t="inlineStr">
        <f aca="false">F20+1</f>
        <is>
          <t/>
        </is>
      </c>
      <c r="G21" s="119"/>
      <c r="H21" s="119"/>
      <c r="I21" s="120"/>
      <c r="J21" s="121"/>
      <c r="K21" s="121"/>
      <c r="L21" s="121"/>
      <c r="M21" s="121"/>
      <c r="N21" s="121"/>
      <c r="O21" s="121"/>
      <c r="P21" s="121"/>
      <c r="Q21" s="121"/>
      <c r="R21" s="122"/>
      <c r="S21" s="122"/>
      <c r="T21" s="122"/>
      <c r="U21" s="224"/>
      <c r="V21" s="218" t="n">
        <f aca="false">$V$2</f>
        <v>1</v>
      </c>
      <c r="W21" s="219" t="n">
        <f aca="false">IF(J21&lt;&gt;0,VLOOKUP(J21,Max_tider,2,0),0)</f>
        <v>0</v>
      </c>
      <c r="X21" s="219" t="n">
        <f aca="false">IF(K21&lt;&gt;0,VLOOKUP(K21,AT_tider,2,0),0)</f>
        <v>0</v>
      </c>
      <c r="Y21" s="219" t="n">
        <f aca="false">IF(L21&lt;&gt;0,VLOOKUP(L21,SubAT_tider,2,0),0)</f>
        <v>0</v>
      </c>
      <c r="Z21" s="219" t="n">
        <f aca="false">IF(M21&lt;&gt;0,VLOOKUP(M21,IG_tider,2,0),0)</f>
        <v>0</v>
      </c>
      <c r="AA21" s="219"/>
      <c r="AB21" s="219"/>
      <c r="AC21" s="219" t="n">
        <f aca="false">IF(P21&lt;&gt;0,VLOOKUP(P21,Power_tider,2,0),0)</f>
        <v>0</v>
      </c>
      <c r="AD21" s="219" t="n">
        <f aca="false">IF(Q21&lt;&gt;0,VLOOKUP(Q21,FS_tider,2,0),0)</f>
        <v>0</v>
      </c>
      <c r="AE21" s="218"/>
      <c r="AF21" s="218" t="n">
        <f aca="false">SUM(W21:AE21)</f>
        <v>0</v>
      </c>
      <c r="AG21" s="220" t="n">
        <f aca="false">((AC21*2)+(W21*2)+(X21*1)+(Y21*0.77)+(Z21*0.68)+(AD21*0.8))</f>
        <v>0</v>
      </c>
      <c r="AH21" s="220" t="n">
        <f aca="false">(AG21+(((I21*V21)-SUM(W21:AE21))*0.3))</f>
        <v>0</v>
      </c>
      <c r="AI21" s="221" t="str">
        <f aca="false">IF(AH21&gt;1,AVERAGE(AH20:AH21),"")</f>
        <v/>
      </c>
      <c r="AJ21" s="221" t="str">
        <f aca="false">IF(AH21&gt;1,AVERAGE(AH19:AH21),"")</f>
        <v/>
      </c>
      <c r="AK21" s="221"/>
      <c r="AL21" s="221"/>
    </row>
    <row collapsed="false" customFormat="false" customHeight="true" hidden="false" ht="12" outlineLevel="0" r="22">
      <c r="C22" s="214" t="s">
        <v>20</v>
      </c>
      <c r="D22" s="117" t="n">
        <f aca="false">AC24</f>
        <v>0</v>
      </c>
      <c r="F22" s="215" t="inlineStr">
        <f aca="false">F21+1</f>
        <is>
          <t/>
        </is>
      </c>
      <c r="G22" s="119"/>
      <c r="H22" s="119"/>
      <c r="I22" s="120"/>
      <c r="J22" s="121"/>
      <c r="K22" s="121"/>
      <c r="L22" s="121"/>
      <c r="M22" s="121"/>
      <c r="N22" s="121"/>
      <c r="O22" s="121"/>
      <c r="P22" s="121"/>
      <c r="Q22" s="121"/>
      <c r="R22" s="122"/>
      <c r="S22" s="122"/>
      <c r="T22" s="122"/>
      <c r="U22" s="224"/>
      <c r="V22" s="218" t="n">
        <f aca="false">$V$2</f>
        <v>1</v>
      </c>
      <c r="W22" s="219" t="n">
        <f aca="false">IF(J22&lt;&gt;0,VLOOKUP(J22,Max_tider,2,0),0)</f>
        <v>0</v>
      </c>
      <c r="X22" s="219" t="n">
        <f aca="false">IF(K22&lt;&gt;0,VLOOKUP(K22,AT_tider,2,0),0)</f>
        <v>0</v>
      </c>
      <c r="Y22" s="219" t="n">
        <f aca="false">IF(L22&lt;&gt;0,VLOOKUP(L22,SubAT_tider,2,0),0)</f>
        <v>0</v>
      </c>
      <c r="Z22" s="219" t="n">
        <f aca="false">IF(M22&lt;&gt;0,VLOOKUP(M22,IG_tider,2,0),0)</f>
        <v>0</v>
      </c>
      <c r="AA22" s="219"/>
      <c r="AB22" s="219"/>
      <c r="AC22" s="219" t="n">
        <f aca="false">IF(P22&lt;&gt;0,VLOOKUP(P22,Power_tider,2,0),0)</f>
        <v>0</v>
      </c>
      <c r="AD22" s="219" t="n">
        <f aca="false">IF(Q22&lt;&gt;0,VLOOKUP(Q22,FS_tider,2,0),0)</f>
        <v>0</v>
      </c>
      <c r="AE22" s="218"/>
      <c r="AF22" s="218" t="n">
        <f aca="false">SUM(W22:AE22)</f>
        <v>0</v>
      </c>
      <c r="AG22" s="220" t="n">
        <f aca="false">((AC22*2)+(W22*2)+(X22*1)+(Y22*0.77)+(Z22*0.68)+(AD22*0.8))</f>
        <v>0</v>
      </c>
      <c r="AH22" s="220" t="n">
        <f aca="false">(AG22+(((I22*V22)-SUM(W22:AE22))*0.3))</f>
        <v>0</v>
      </c>
      <c r="AI22" s="221" t="str">
        <f aca="false">IF(AH22&gt;1,AVERAGE(AH21:AH22),"")</f>
        <v/>
      </c>
      <c r="AJ22" s="221" t="str">
        <f aca="false">IF(AH22&gt;1,AVERAGE(AH20:AH22),"")</f>
        <v/>
      </c>
      <c r="AK22" s="221"/>
      <c r="AL22" s="221"/>
    </row>
    <row collapsed="false" customFormat="false" customHeight="true" hidden="false" ht="12" outlineLevel="0" r="23">
      <c r="C23" s="214" t="s">
        <v>21</v>
      </c>
      <c r="D23" s="117" t="n">
        <f aca="false">AD24</f>
        <v>0</v>
      </c>
      <c r="F23" s="215" t="inlineStr">
        <f aca="false">F22+1</f>
        <is>
          <t/>
        </is>
      </c>
      <c r="G23" s="119"/>
      <c r="H23" s="119"/>
      <c r="I23" s="120"/>
      <c r="J23" s="121"/>
      <c r="K23" s="121"/>
      <c r="L23" s="127"/>
      <c r="M23" s="121"/>
      <c r="N23" s="121"/>
      <c r="O23" s="121"/>
      <c r="P23" s="121"/>
      <c r="Q23" s="121"/>
      <c r="R23" s="122"/>
      <c r="S23" s="122"/>
      <c r="T23" s="122"/>
      <c r="U23" s="224"/>
      <c r="V23" s="218" t="n">
        <f aca="false">$V$2</f>
        <v>1</v>
      </c>
      <c r="W23" s="219" t="n">
        <f aca="false">IF(J23&lt;&gt;0,VLOOKUP(J23,Max_tider,2,0),0)</f>
        <v>0</v>
      </c>
      <c r="X23" s="219" t="n">
        <f aca="false">IF(K23&lt;&gt;0,VLOOKUP(K23,AT_tider,2,0),0)</f>
        <v>0</v>
      </c>
      <c r="Y23" s="219" t="n">
        <f aca="false">IF(L23&lt;&gt;0,VLOOKUP(L23,SubAT_tider,2,0),0)</f>
        <v>0</v>
      </c>
      <c r="Z23" s="219" t="n">
        <f aca="false">IF(M23&lt;&gt;0,VLOOKUP(M23,IG_tider,2,0),0)</f>
        <v>0</v>
      </c>
      <c r="AA23" s="219"/>
      <c r="AB23" s="219"/>
      <c r="AC23" s="219" t="n">
        <f aca="false">IF(P23&lt;&gt;0,VLOOKUP(P23,Power_tider,2,0),0)</f>
        <v>0</v>
      </c>
      <c r="AD23" s="219" t="n">
        <f aca="false">IF(Q23&lt;&gt;0,VLOOKUP(Q23,FS_tider,2,0),0)</f>
        <v>0</v>
      </c>
      <c r="AE23" s="218"/>
      <c r="AF23" s="218" t="n">
        <f aca="false">SUM(W23:AE23)</f>
        <v>0</v>
      </c>
      <c r="AG23" s="220" t="n">
        <f aca="false">((AC23*2)+(W23*2)+(X23*1)+(Y23*0.77)+(Z23*0.68)+(AD23*0.8))</f>
        <v>0</v>
      </c>
      <c r="AH23" s="220" t="n">
        <f aca="false">(AG23+(((I23*V23)-SUM(W23:AE23))*0.3))</f>
        <v>0</v>
      </c>
      <c r="AI23" s="221" t="str">
        <f aca="false">IF(AH23&gt;1,AVERAGE(AH22:AH23),"")</f>
        <v/>
      </c>
      <c r="AJ23" s="221" t="str">
        <f aca="false">IF(AH23&gt;1,AVERAGE(AH21:AH23),"")</f>
        <v/>
      </c>
      <c r="AK23" s="221"/>
      <c r="AL23" s="221"/>
    </row>
    <row collapsed="false" customFormat="false" customHeight="true" hidden="false" ht="12" outlineLevel="0" r="24">
      <c r="C24" s="214" t="s">
        <v>22</v>
      </c>
      <c r="D24" s="117" t="n">
        <f aca="false">AE24</f>
        <v>0</v>
      </c>
      <c r="F24" s="225"/>
      <c r="G24" s="131"/>
      <c r="H24" s="131"/>
      <c r="I24" s="132" t="n">
        <f aca="false">SUM(I17:I23)/60</f>
        <v>0</v>
      </c>
      <c r="J24" s="133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226" t="s">
        <v>135</v>
      </c>
      <c r="V24" s="190"/>
      <c r="W24" s="227" t="n">
        <f aca="false">SUM(W17:W23)</f>
        <v>0</v>
      </c>
      <c r="X24" s="227" t="n">
        <f aca="false">SUM(X17:X23)</f>
        <v>0</v>
      </c>
      <c r="Y24" s="227" t="n">
        <f aca="false">SUM(Y17:Y23)</f>
        <v>0</v>
      </c>
      <c r="Z24" s="227" t="n">
        <f aca="false">SUM(Z17:Z23)</f>
        <v>0</v>
      </c>
      <c r="AA24" s="227" t="n">
        <f aca="false">SUM(AA17:AA23)</f>
        <v>0</v>
      </c>
      <c r="AB24" s="227" t="n">
        <f aca="false">SUM(AB17:AB23)</f>
        <v>0</v>
      </c>
      <c r="AC24" s="227" t="n">
        <f aca="false">SUM(AC17:AC23)</f>
        <v>0</v>
      </c>
      <c r="AD24" s="227" t="n">
        <f aca="false">SUM(AD17:AD23)</f>
        <v>0</v>
      </c>
      <c r="AE24" s="227" t="n">
        <f aca="false">SUM(AE17:AE23)</f>
        <v>0</v>
      </c>
      <c r="AF24" s="228" t="n">
        <f aca="false">SUM(AF17:AF23)</f>
        <v>0</v>
      </c>
      <c r="AG24" s="228" t="n">
        <f aca="false">SUM(AG17:AG23)</f>
        <v>0</v>
      </c>
      <c r="AH24" s="228" t="n">
        <f aca="false">SUM(AH17:AH23)</f>
        <v>0</v>
      </c>
      <c r="AI24" s="221"/>
      <c r="AJ24" s="221"/>
      <c r="AK24" s="221" t="b">
        <f aca="false">IF(AH24&gt;1,AVERAGE(AH24))</f>
        <v>0</v>
      </c>
      <c r="AL24" s="221" t="b">
        <f aca="false">IF(AH24&gt;1,AVERAGE(AH24))</f>
        <v>0</v>
      </c>
    </row>
    <row collapsed="false" customFormat="false" customHeight="true" hidden="false" ht="12" outlineLevel="0" r="25">
      <c r="F25" s="229" t="s">
        <v>136</v>
      </c>
      <c r="G25" s="134"/>
      <c r="H25" s="134"/>
      <c r="I25" s="211"/>
      <c r="J25" s="190"/>
      <c r="K25" s="134"/>
      <c r="L25" s="134"/>
      <c r="M25" s="134"/>
      <c r="N25" s="134"/>
      <c r="O25" s="134"/>
      <c r="P25" s="134"/>
      <c r="Q25" s="134"/>
      <c r="R25" s="134"/>
      <c r="U25" s="206"/>
      <c r="V25" s="186"/>
    </row>
    <row collapsed="false" customFormat="false" customHeight="true" hidden="false" ht="12" outlineLevel="0" r="26">
      <c r="A26" s="212" t="s">
        <v>12</v>
      </c>
      <c r="B26" s="213" t="n">
        <f aca="false">I33</f>
        <v>0</v>
      </c>
      <c r="C26" s="214" t="s">
        <v>15</v>
      </c>
      <c r="D26" s="117" t="n">
        <f aca="false">X33</f>
        <v>0</v>
      </c>
      <c r="F26" s="215" t="inlineStr">
        <f aca="false">F23+1</f>
        <is>
          <t/>
        </is>
      </c>
      <c r="G26" s="119"/>
      <c r="H26" s="119"/>
      <c r="I26" s="120"/>
      <c r="J26" s="126"/>
      <c r="K26" s="121"/>
      <c r="L26" s="121"/>
      <c r="M26" s="121"/>
      <c r="N26" s="121"/>
      <c r="O26" s="121"/>
      <c r="P26" s="216"/>
      <c r="Q26" s="121"/>
      <c r="R26" s="122"/>
      <c r="S26" s="122"/>
      <c r="T26" s="122"/>
      <c r="U26" s="217"/>
      <c r="V26" s="218" t="n">
        <f aca="false">$V$2</f>
        <v>1</v>
      </c>
      <c r="W26" s="219" t="n">
        <f aca="false">IF(J26&lt;&gt;0,VLOOKUP(J26,Max_tider,2,0),0)</f>
        <v>0</v>
      </c>
      <c r="X26" s="219" t="n">
        <f aca="false">IF(K26&lt;&gt;0,VLOOKUP(K26,AT_tider,2,0),0)</f>
        <v>0</v>
      </c>
      <c r="Y26" s="219" t="n">
        <f aca="false">IF(L26&lt;&gt;0,VLOOKUP(L26,SubAT_tider,2,0),0)</f>
        <v>0</v>
      </c>
      <c r="Z26" s="219" t="n">
        <f aca="false">IF(M26&lt;&gt;0,VLOOKUP(M26,IG_tider,2,0),0)</f>
        <v>0</v>
      </c>
      <c r="AA26" s="219"/>
      <c r="AB26" s="219"/>
      <c r="AC26" s="219" t="n">
        <f aca="false">IF(P26&lt;&gt;0,VLOOKUP(P26,Power_tider,2,0),0)</f>
        <v>0</v>
      </c>
      <c r="AD26" s="219" t="n">
        <f aca="false">IF(Q26&lt;&gt;0,VLOOKUP(Q26,FS_tider,2,0),0)</f>
        <v>0</v>
      </c>
      <c r="AE26" s="218"/>
      <c r="AF26" s="218" t="n">
        <f aca="false">SUM(W26:AE26)</f>
        <v>0</v>
      </c>
      <c r="AG26" s="220" t="n">
        <f aca="false">((AC26*2)+(W26*2)+(X26*1)+(Y26*0.77)+(Z26*0.68)+(AD26*0.8))</f>
        <v>0</v>
      </c>
      <c r="AH26" s="220" t="n">
        <f aca="false">(AG26+(((I26*V26)-SUM(W26:AE26))*0.3))</f>
        <v>0</v>
      </c>
      <c r="AI26" s="221" t="str">
        <f aca="false">IF(AH26&gt;1,AVERAGE(AH14,AH26),"")</f>
        <v/>
      </c>
      <c r="AJ26" s="221" t="str">
        <f aca="false">IF(AH26&gt;1,AVERAGE(AH13,AH14,AH26),"")</f>
        <v/>
      </c>
      <c r="AK26" s="221"/>
      <c r="AL26" s="221"/>
    </row>
    <row collapsed="false" customFormat="false" customHeight="true" hidden="false" ht="12" outlineLevel="0" r="27">
      <c r="A27" s="222" t="s">
        <v>13</v>
      </c>
      <c r="B27" s="213" t="n">
        <f aca="false">W33</f>
        <v>0</v>
      </c>
      <c r="C27" s="214" t="s">
        <v>16</v>
      </c>
      <c r="D27" s="117" t="n">
        <f aca="false">Y33</f>
        <v>0</v>
      </c>
      <c r="F27" s="215" t="inlineStr">
        <f aca="false">F26+1</f>
        <is>
          <t/>
        </is>
      </c>
      <c r="G27" s="119"/>
      <c r="H27" s="119"/>
      <c r="I27" s="120"/>
      <c r="J27" s="121"/>
      <c r="K27" s="121"/>
      <c r="L27" s="121"/>
      <c r="M27" s="121"/>
      <c r="N27" s="126"/>
      <c r="O27" s="126"/>
      <c r="P27" s="126"/>
      <c r="Q27" s="121"/>
      <c r="R27" s="122"/>
      <c r="S27" s="122"/>
      <c r="T27" s="122"/>
      <c r="U27" s="217"/>
      <c r="V27" s="218" t="n">
        <f aca="false">$V$2</f>
        <v>1</v>
      </c>
      <c r="W27" s="219" t="n">
        <f aca="false">IF(J27&lt;&gt;0,VLOOKUP(J27,Max_tider,2,0),0)</f>
        <v>0</v>
      </c>
      <c r="X27" s="219" t="n">
        <f aca="false">IF(K27&lt;&gt;0,VLOOKUP(K27,AT_tider,2,0),0)</f>
        <v>0</v>
      </c>
      <c r="Y27" s="219" t="n">
        <f aca="false">IF(L27&lt;&gt;0,VLOOKUP(L27,SubAT_tider,2,0),0)</f>
        <v>0</v>
      </c>
      <c r="Z27" s="219" t="n">
        <f aca="false">IF(M27&lt;&gt;0,VLOOKUP(M27,IG_tider,2,0),0)</f>
        <v>0</v>
      </c>
      <c r="AA27" s="219"/>
      <c r="AB27" s="219"/>
      <c r="AC27" s="219" t="n">
        <f aca="false">IF(P27&lt;&gt;0,VLOOKUP(P27,Power_tider,2,0),0)</f>
        <v>0</v>
      </c>
      <c r="AD27" s="219" t="n">
        <f aca="false">IF(Q27&lt;&gt;0,VLOOKUP(Q27,FS_tider,2,0),0)</f>
        <v>0</v>
      </c>
      <c r="AE27" s="218"/>
      <c r="AF27" s="218" t="n">
        <f aca="false">SUM(W27:AE27)</f>
        <v>0</v>
      </c>
      <c r="AG27" s="220" t="n">
        <f aca="false">((AC27*2)+(W27*2)+(X27*1)+(Y27*0.77)+(Z27*0.68)+(AD27*0.8))</f>
        <v>0</v>
      </c>
      <c r="AH27" s="220" t="n">
        <f aca="false">(AG27+(((I27*V27)-SUM(W27:AE27))*0.3))</f>
        <v>0</v>
      </c>
      <c r="AI27" s="221" t="str">
        <f aca="false">IF(AH27&gt;1,AVERAGE(AH26:AH27),"")</f>
        <v/>
      </c>
      <c r="AJ27" s="221" t="str">
        <f aca="false">IF(AH27&gt;1,AVERAGE(AH14,AH26,AH27),"")</f>
        <v/>
      </c>
      <c r="AK27" s="221"/>
      <c r="AL27" s="221"/>
    </row>
    <row collapsed="false" customFormat="false" customHeight="true" hidden="false" ht="12" outlineLevel="0" r="28">
      <c r="C28" s="223" t="s">
        <v>17</v>
      </c>
      <c r="D28" s="117" t="n">
        <f aca="false">Z33</f>
        <v>0</v>
      </c>
      <c r="F28" s="215" t="inlineStr">
        <f aca="false">F27+1</f>
        <is>
          <t/>
        </is>
      </c>
      <c r="G28" s="119"/>
      <c r="H28" s="119"/>
      <c r="I28" s="126"/>
      <c r="J28" s="126"/>
      <c r="K28" s="126"/>
      <c r="L28" s="126"/>
      <c r="M28" s="126"/>
      <c r="N28" s="126"/>
      <c r="O28" s="126"/>
      <c r="P28" s="126"/>
      <c r="Q28" s="126"/>
      <c r="R28" s="122"/>
      <c r="S28" s="122"/>
      <c r="T28" s="122"/>
      <c r="U28" s="224"/>
      <c r="V28" s="218" t="n">
        <f aca="false">$V$2</f>
        <v>1</v>
      </c>
      <c r="W28" s="219" t="n">
        <f aca="false">IF(J28&lt;&gt;0,VLOOKUP(J28,Max_tider,2,0),0)</f>
        <v>0</v>
      </c>
      <c r="X28" s="219" t="n">
        <f aca="false">IF(K28&lt;&gt;0,VLOOKUP(K28,AT_tider,2,0),0)</f>
        <v>0</v>
      </c>
      <c r="Y28" s="219" t="n">
        <f aca="false">IF(L28&lt;&gt;0,VLOOKUP(L28,SubAT_tider,2,0),0)</f>
        <v>0</v>
      </c>
      <c r="Z28" s="219" t="n">
        <f aca="false">IF(M28&lt;&gt;0,VLOOKUP(M28,IG_tider,2,0),0)</f>
        <v>0</v>
      </c>
      <c r="AA28" s="219"/>
      <c r="AB28" s="219"/>
      <c r="AC28" s="219" t="n">
        <f aca="false">IF(P28&lt;&gt;0,VLOOKUP(P28,Power_tider,2,0),0)</f>
        <v>0</v>
      </c>
      <c r="AD28" s="219" t="n">
        <f aca="false">IF(Q28&lt;&gt;0,VLOOKUP(Q28,FS_tider,2,0),0)</f>
        <v>0</v>
      </c>
      <c r="AE28" s="218"/>
      <c r="AF28" s="218" t="n">
        <f aca="false">SUM(W28:AE28)</f>
        <v>0</v>
      </c>
      <c r="AG28" s="220" t="n">
        <f aca="false">((AC28*2)+(W28*2)+(X28*1)+(Y28*0.77)+(Z28*0.68)+(AD28*0.8))</f>
        <v>0</v>
      </c>
      <c r="AH28" s="220" t="n">
        <f aca="false">(AG28+(((I28*V28)-SUM(W28:AE28))*0.3))</f>
        <v>0</v>
      </c>
      <c r="AI28" s="221" t="str">
        <f aca="false">IF(AH28&gt;1,AVERAGE(AH27:AH28),"")</f>
        <v/>
      </c>
      <c r="AJ28" s="221" t="str">
        <f aca="false">IF(AH28&gt;1,AVERAGE(AH26:AH28),"")</f>
        <v/>
      </c>
      <c r="AK28" s="221"/>
      <c r="AL28" s="221"/>
    </row>
    <row collapsed="false" customFormat="false" customHeight="true" hidden="false" ht="12" outlineLevel="0" r="29">
      <c r="C29" s="223" t="s">
        <v>69</v>
      </c>
      <c r="D29" s="117" t="n">
        <f aca="false">AA33</f>
        <v>0</v>
      </c>
      <c r="F29" s="215" t="inlineStr">
        <f aca="false">F28+1</f>
        <is>
          <t/>
        </is>
      </c>
      <c r="G29" s="119"/>
      <c r="H29" s="119"/>
      <c r="I29" s="120"/>
      <c r="J29" s="121"/>
      <c r="K29" s="121"/>
      <c r="L29" s="121"/>
      <c r="M29" s="121"/>
      <c r="N29" s="121"/>
      <c r="O29" s="121"/>
      <c r="P29" s="121"/>
      <c r="Q29" s="121"/>
      <c r="R29" s="122"/>
      <c r="S29" s="122"/>
      <c r="T29" s="122"/>
      <c r="U29" s="217"/>
      <c r="V29" s="218" t="n">
        <f aca="false">$V$2</f>
        <v>1</v>
      </c>
      <c r="W29" s="219" t="n">
        <f aca="false">IF(J29&lt;&gt;0,VLOOKUP(J29,Max_tider,2,0),0)</f>
        <v>0</v>
      </c>
      <c r="X29" s="219" t="n">
        <f aca="false">IF(K29&lt;&gt;0,VLOOKUP(K29,AT_tider,2,0),0)</f>
        <v>0</v>
      </c>
      <c r="Y29" s="219" t="n">
        <f aca="false">IF(L29&lt;&gt;0,VLOOKUP(L29,SubAT_tider,2,0),0)</f>
        <v>0</v>
      </c>
      <c r="Z29" s="219" t="n">
        <f aca="false">IF(M29&lt;&gt;0,VLOOKUP(M29,IG_tider,2,0),0)</f>
        <v>0</v>
      </c>
      <c r="AA29" s="219"/>
      <c r="AB29" s="219"/>
      <c r="AC29" s="219" t="n">
        <f aca="false">IF(P29&lt;&gt;0,VLOOKUP(P29,Power_tider,2,0),0)</f>
        <v>0</v>
      </c>
      <c r="AD29" s="219" t="n">
        <f aca="false">IF(Q29&lt;&gt;0,VLOOKUP(Q29,FS_tider,2,0),0)</f>
        <v>0</v>
      </c>
      <c r="AE29" s="218"/>
      <c r="AF29" s="218" t="n">
        <f aca="false">SUM(W29:AE29)</f>
        <v>0</v>
      </c>
      <c r="AG29" s="220" t="n">
        <f aca="false">((AC29*2)+(W29*2)+(X29*1)+(Y29*0.77)+(Z29*0.68)+(AD29*0.8))</f>
        <v>0</v>
      </c>
      <c r="AH29" s="220" t="n">
        <f aca="false">(AG29+(((I29*V29)-SUM(W29:AE29))*0.3))</f>
        <v>0</v>
      </c>
      <c r="AI29" s="221" t="str">
        <f aca="false">IF(AH29&gt;1,AVERAGE(AH28:AH29),"")</f>
        <v/>
      </c>
      <c r="AJ29" s="221" t="str">
        <f aca="false">IF(AH29&gt;1,AVERAGE(AH27:AH29),"")</f>
        <v/>
      </c>
      <c r="AK29" s="221"/>
      <c r="AL29" s="221"/>
    </row>
    <row collapsed="false" customFormat="false" customHeight="true" hidden="false" ht="12" outlineLevel="0" r="30">
      <c r="C30" s="223" t="s">
        <v>70</v>
      </c>
      <c r="D30" s="117" t="n">
        <f aca="false">AB33</f>
        <v>0</v>
      </c>
      <c r="F30" s="215" t="inlineStr">
        <f aca="false">F29+1</f>
        <is>
          <t/>
        </is>
      </c>
      <c r="G30" s="119"/>
      <c r="H30" s="119"/>
      <c r="I30" s="120"/>
      <c r="J30" s="121"/>
      <c r="K30" s="121"/>
      <c r="L30" s="121"/>
      <c r="M30" s="121"/>
      <c r="N30" s="121"/>
      <c r="O30" s="121"/>
      <c r="P30" s="121"/>
      <c r="Q30" s="121"/>
      <c r="R30" s="122"/>
      <c r="S30" s="122"/>
      <c r="T30" s="122"/>
      <c r="U30" s="224"/>
      <c r="V30" s="218" t="n">
        <f aca="false">$V$2</f>
        <v>1</v>
      </c>
      <c r="W30" s="219" t="n">
        <f aca="false">IF(J30&lt;&gt;0,VLOOKUP(J30,Max_tider,2,0),0)</f>
        <v>0</v>
      </c>
      <c r="X30" s="219" t="n">
        <f aca="false">IF(K30&lt;&gt;0,VLOOKUP(K30,AT_tider,2,0),0)</f>
        <v>0</v>
      </c>
      <c r="Y30" s="219" t="n">
        <f aca="false">IF(L30&lt;&gt;0,VLOOKUP(L30,SubAT_tider,2,0),0)</f>
        <v>0</v>
      </c>
      <c r="Z30" s="219" t="n">
        <f aca="false">IF(M30&lt;&gt;0,VLOOKUP(M30,IG_tider,2,0),0)</f>
        <v>0</v>
      </c>
      <c r="AA30" s="219"/>
      <c r="AB30" s="219"/>
      <c r="AC30" s="219" t="n">
        <f aca="false">IF(P30&lt;&gt;0,VLOOKUP(P30,Power_tider,2,0),0)</f>
        <v>0</v>
      </c>
      <c r="AD30" s="219" t="n">
        <f aca="false">IF(Q30&lt;&gt;0,VLOOKUP(Q30,FS_tider,2,0),0)</f>
        <v>0</v>
      </c>
      <c r="AE30" s="218"/>
      <c r="AF30" s="218" t="n">
        <f aca="false">SUM(W30:AE30)</f>
        <v>0</v>
      </c>
      <c r="AG30" s="220" t="n">
        <f aca="false">((AC30*2)+(W30*2)+(X30*1)+(Y30*0.77)+(Z30*0.68)+(AD30*0.8))</f>
        <v>0</v>
      </c>
      <c r="AH30" s="220" t="n">
        <f aca="false">(AG30+(((I30*V30)-SUM(W30:AE30))*0.3))</f>
        <v>0</v>
      </c>
      <c r="AI30" s="221" t="str">
        <f aca="false">IF(AH30&gt;1,AVERAGE(AH29:AH30),"")</f>
        <v/>
      </c>
      <c r="AJ30" s="221" t="str">
        <f aca="false">IF(AH30&gt;1,AVERAGE(AH28:AH30),"")</f>
        <v/>
      </c>
      <c r="AK30" s="221"/>
      <c r="AL30" s="221"/>
    </row>
    <row collapsed="false" customFormat="false" customHeight="true" hidden="false" ht="12" outlineLevel="0" r="31">
      <c r="C31" s="214" t="s">
        <v>20</v>
      </c>
      <c r="D31" s="117" t="n">
        <f aca="false">AC33</f>
        <v>0</v>
      </c>
      <c r="F31" s="215" t="inlineStr">
        <f aca="false">F30+1</f>
        <is>
          <t/>
        </is>
      </c>
      <c r="G31" s="119"/>
      <c r="H31" s="119"/>
      <c r="I31" s="120"/>
      <c r="J31" s="121"/>
      <c r="K31" s="121"/>
      <c r="L31" s="121"/>
      <c r="M31" s="121"/>
      <c r="N31" s="121"/>
      <c r="O31" s="121"/>
      <c r="P31" s="121"/>
      <c r="Q31" s="121"/>
      <c r="R31" s="122"/>
      <c r="S31" s="122"/>
      <c r="T31" s="122"/>
      <c r="U31" s="224"/>
      <c r="V31" s="218" t="n">
        <f aca="false">$V$2</f>
        <v>1</v>
      </c>
      <c r="W31" s="219" t="n">
        <f aca="false">IF(J31&lt;&gt;0,VLOOKUP(J31,Max_tider,2,0),0)</f>
        <v>0</v>
      </c>
      <c r="X31" s="219" t="n">
        <f aca="false">IF(K31&lt;&gt;0,VLOOKUP(K31,AT_tider,2,0),0)</f>
        <v>0</v>
      </c>
      <c r="Y31" s="219" t="n">
        <f aca="false">IF(L31&lt;&gt;0,VLOOKUP(L31,SubAT_tider,2,0),0)</f>
        <v>0</v>
      </c>
      <c r="Z31" s="219" t="n">
        <f aca="false">IF(M31&lt;&gt;0,VLOOKUP(M31,IG_tider,2,0),0)</f>
        <v>0</v>
      </c>
      <c r="AA31" s="219"/>
      <c r="AB31" s="219"/>
      <c r="AC31" s="219" t="n">
        <f aca="false">IF(P31&lt;&gt;0,VLOOKUP(P31,Power_tider,2,0),0)</f>
        <v>0</v>
      </c>
      <c r="AD31" s="219" t="n">
        <f aca="false">IF(Q31&lt;&gt;0,VLOOKUP(Q31,FS_tider,2,0),0)</f>
        <v>0</v>
      </c>
      <c r="AE31" s="218"/>
      <c r="AF31" s="218" t="n">
        <f aca="false">SUM(W31:AE31)</f>
        <v>0</v>
      </c>
      <c r="AG31" s="220" t="n">
        <f aca="false">((AC31*2)+(W31*2)+(X31*1)+(Y31*0.77)+(Z31*0.68)+(AD31*0.8))</f>
        <v>0</v>
      </c>
      <c r="AH31" s="220" t="n">
        <f aca="false">(AG31+(((I31*V31)-SUM(W31:AE31))*0.3))</f>
        <v>0</v>
      </c>
      <c r="AI31" s="221" t="str">
        <f aca="false">IF(AH31&gt;1,AVERAGE(AH30:AH31),"")</f>
        <v/>
      </c>
      <c r="AJ31" s="221" t="str">
        <f aca="false">IF(AH31&gt;1,AVERAGE(AH29:AH31),"")</f>
        <v/>
      </c>
      <c r="AK31" s="221"/>
      <c r="AL31" s="221"/>
    </row>
    <row collapsed="false" customFormat="false" customHeight="true" hidden="false" ht="12" outlineLevel="0" r="32">
      <c r="C32" s="214" t="s">
        <v>21</v>
      </c>
      <c r="D32" s="117" t="n">
        <f aca="false">AD33</f>
        <v>0</v>
      </c>
      <c r="F32" s="215" t="inlineStr">
        <f aca="false">F31+1</f>
        <is>
          <t/>
        </is>
      </c>
      <c r="G32" s="119"/>
      <c r="H32" s="119"/>
      <c r="I32" s="120"/>
      <c r="J32" s="121"/>
      <c r="K32" s="121"/>
      <c r="L32" s="127"/>
      <c r="M32" s="121"/>
      <c r="N32" s="121"/>
      <c r="O32" s="121"/>
      <c r="P32" s="121"/>
      <c r="Q32" s="121"/>
      <c r="R32" s="122"/>
      <c r="S32" s="122"/>
      <c r="T32" s="122"/>
      <c r="U32" s="224"/>
      <c r="V32" s="218" t="n">
        <f aca="false">$V$2</f>
        <v>1</v>
      </c>
      <c r="W32" s="219" t="n">
        <f aca="false">IF(J32&lt;&gt;0,VLOOKUP(J32,Max_tider,2,0),0)</f>
        <v>0</v>
      </c>
      <c r="X32" s="219" t="n">
        <f aca="false">IF(K32&lt;&gt;0,VLOOKUP(K32,AT_tider,2,0),0)</f>
        <v>0</v>
      </c>
      <c r="Y32" s="219" t="n">
        <f aca="false">IF(L32&lt;&gt;0,VLOOKUP(L32,SubAT_tider,2,0),0)</f>
        <v>0</v>
      </c>
      <c r="Z32" s="219" t="n">
        <f aca="false">IF(M32&lt;&gt;0,VLOOKUP(M32,IG_tider,2,0),0)</f>
        <v>0</v>
      </c>
      <c r="AA32" s="219"/>
      <c r="AB32" s="219"/>
      <c r="AC32" s="219" t="n">
        <f aca="false">IF(P32&lt;&gt;0,VLOOKUP(P32,Power_tider,2,0),0)</f>
        <v>0</v>
      </c>
      <c r="AD32" s="219" t="n">
        <f aca="false">IF(Q32&lt;&gt;0,VLOOKUP(Q32,FS_tider,2,0),0)</f>
        <v>0</v>
      </c>
      <c r="AE32" s="218"/>
      <c r="AF32" s="218" t="n">
        <f aca="false">SUM(W32:AE32)</f>
        <v>0</v>
      </c>
      <c r="AG32" s="220" t="n">
        <f aca="false">((AC32*2)+(W32*2)+(X32*1)+(Y32*0.77)+(Z32*0.68)+(AD32*0.8))</f>
        <v>0</v>
      </c>
      <c r="AH32" s="220" t="n">
        <f aca="false">(AG32+(((I32*V32)-SUM(W32:AE32))*0.3))</f>
        <v>0</v>
      </c>
      <c r="AI32" s="221" t="str">
        <f aca="false">IF(AH32&gt;1,AVERAGE(AH31:AH32),"")</f>
        <v/>
      </c>
      <c r="AJ32" s="221" t="str">
        <f aca="false">IF(AH32&gt;1,AVERAGE(AH30:AH32),"")</f>
        <v/>
      </c>
      <c r="AK32" s="221"/>
      <c r="AL32" s="221"/>
    </row>
    <row collapsed="false" customFormat="false" customHeight="true" hidden="false" ht="12" outlineLevel="0" r="33">
      <c r="C33" s="214" t="s">
        <v>22</v>
      </c>
      <c r="D33" s="117" t="n">
        <f aca="false">AE33</f>
        <v>0</v>
      </c>
      <c r="F33" s="225"/>
      <c r="G33" s="131"/>
      <c r="H33" s="131"/>
      <c r="I33" s="132" t="n">
        <f aca="false">SUM(I26:I32)/60</f>
        <v>0</v>
      </c>
      <c r="J33" s="133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226" t="s">
        <v>135</v>
      </c>
      <c r="V33" s="190"/>
      <c r="W33" s="227" t="n">
        <f aca="false">SUM(W26:W32)</f>
        <v>0</v>
      </c>
      <c r="X33" s="227" t="n">
        <f aca="false">SUM(X26:X32)</f>
        <v>0</v>
      </c>
      <c r="Y33" s="227" t="n">
        <f aca="false">SUM(Y26:Y32)</f>
        <v>0</v>
      </c>
      <c r="Z33" s="227" t="n">
        <f aca="false">SUM(Z26:Z32)</f>
        <v>0</v>
      </c>
      <c r="AA33" s="227" t="n">
        <f aca="false">SUM(AA26:AA32)</f>
        <v>0</v>
      </c>
      <c r="AB33" s="227" t="n">
        <f aca="false">SUM(AB26:AB32)</f>
        <v>0</v>
      </c>
      <c r="AC33" s="227" t="n">
        <f aca="false">SUM(AC26:AC32)</f>
        <v>0</v>
      </c>
      <c r="AD33" s="227" t="n">
        <f aca="false">SUM(AD26:AD32)</f>
        <v>0</v>
      </c>
      <c r="AE33" s="227" t="n">
        <f aca="false">SUM(AE26:AE32)</f>
        <v>0</v>
      </c>
      <c r="AF33" s="228" t="n">
        <f aca="false">SUM(AF26:AF32)</f>
        <v>0</v>
      </c>
      <c r="AG33" s="228" t="n">
        <f aca="false">SUM(AG26:AG32)</f>
        <v>0</v>
      </c>
      <c r="AH33" s="228" t="n">
        <f aca="false">SUM(AH26:AH32)</f>
        <v>0</v>
      </c>
      <c r="AI33" s="221"/>
      <c r="AJ33" s="221"/>
      <c r="AK33" s="221" t="b">
        <f aca="false">IF(AH33&gt;1,AVERAGE(AH33,AH24))</f>
        <v>0</v>
      </c>
      <c r="AL33" s="221" t="b">
        <f aca="false">IF(AH33&gt;1,AVERAGE(AH33,AH24))</f>
        <v>0</v>
      </c>
    </row>
    <row collapsed="false" customFormat="false" customHeight="true" hidden="false" ht="12" outlineLevel="0" r="34">
      <c r="F34" s="230" t="s">
        <v>137</v>
      </c>
      <c r="U34" s="206"/>
      <c r="V34" s="186"/>
    </row>
    <row collapsed="false" customFormat="false" customHeight="true" hidden="false" ht="12" outlineLevel="0" r="35">
      <c r="A35" s="212" t="s">
        <v>12</v>
      </c>
      <c r="B35" s="213" t="n">
        <f aca="false">I42</f>
        <v>0</v>
      </c>
      <c r="C35" s="214" t="s">
        <v>15</v>
      </c>
      <c r="D35" s="117" t="n">
        <f aca="false">X42</f>
        <v>0</v>
      </c>
      <c r="F35" s="215" t="inlineStr">
        <f aca="false">F32+1</f>
        <is>
          <t/>
        </is>
      </c>
      <c r="G35" s="119"/>
      <c r="H35" s="119"/>
      <c r="I35" s="120"/>
      <c r="J35" s="121"/>
      <c r="K35" s="121"/>
      <c r="L35" s="121"/>
      <c r="M35" s="121"/>
      <c r="N35" s="121"/>
      <c r="O35" s="121"/>
      <c r="P35" s="121"/>
      <c r="Q35" s="121"/>
      <c r="R35" s="122"/>
      <c r="S35" s="122"/>
      <c r="T35" s="122"/>
      <c r="U35" s="217"/>
      <c r="V35" s="218" t="n">
        <f aca="false">$V$2</f>
        <v>1</v>
      </c>
      <c r="W35" s="219" t="n">
        <f aca="false">IF(J35&lt;&gt;0,VLOOKUP(J35,Max_tider,2,0),0)</f>
        <v>0</v>
      </c>
      <c r="X35" s="219" t="n">
        <f aca="false">IF(K35&lt;&gt;0,VLOOKUP(K35,AT_tider,2,0),0)</f>
        <v>0</v>
      </c>
      <c r="Y35" s="219" t="n">
        <f aca="false">IF(L35&lt;&gt;0,VLOOKUP(L35,SubAT_tider,2,0),0)</f>
        <v>0</v>
      </c>
      <c r="Z35" s="219" t="n">
        <f aca="false">IF(M35&lt;&gt;0,VLOOKUP(M35,IG_tider,2,0),0)</f>
        <v>0</v>
      </c>
      <c r="AA35" s="219"/>
      <c r="AB35" s="219"/>
      <c r="AC35" s="219" t="n">
        <f aca="false">IF(P35&lt;&gt;0,VLOOKUP(P35,Power_tider,2,0),0)</f>
        <v>0</v>
      </c>
      <c r="AD35" s="219" t="n">
        <f aca="false">IF(Q35&lt;&gt;0,VLOOKUP(Q35,FS_tider,2,0),0)</f>
        <v>0</v>
      </c>
      <c r="AE35" s="218"/>
      <c r="AF35" s="218" t="n">
        <f aca="false">SUM(W35:AE35)</f>
        <v>0</v>
      </c>
      <c r="AG35" s="220" t="n">
        <f aca="false">((AC35*2)+(W35*2)+(X35*1)+(Y35*0.77)+(Z35*0.68)+(AD35*0.8))</f>
        <v>0</v>
      </c>
      <c r="AH35" s="220" t="n">
        <f aca="false">(AG35+(((I35*V35)-SUM(W35:AE35))*0.3))</f>
        <v>0</v>
      </c>
      <c r="AI35" s="221" t="str">
        <f aca="false">IF(AH35&gt;1,AVERAGE(AH32,AH35),"")</f>
        <v/>
      </c>
      <c r="AJ35" s="221" t="str">
        <f aca="false">IF(AH35&gt;1,AVERAGE(AH31,AH32,AH35),"")</f>
        <v/>
      </c>
      <c r="AK35" s="221"/>
      <c r="AL35" s="221"/>
    </row>
    <row collapsed="false" customFormat="false" customHeight="true" hidden="false" ht="12" outlineLevel="0" r="36">
      <c r="A36" s="222" t="s">
        <v>13</v>
      </c>
      <c r="B36" s="213" t="n">
        <f aca="false">W42</f>
        <v>0</v>
      </c>
      <c r="C36" s="214" t="s">
        <v>16</v>
      </c>
      <c r="D36" s="117" t="n">
        <f aca="false">Y42</f>
        <v>0</v>
      </c>
      <c r="F36" s="215" t="inlineStr">
        <f aca="false">F35+1</f>
        <is>
          <t/>
        </is>
      </c>
      <c r="G36" s="119"/>
      <c r="H36" s="119"/>
      <c r="I36" s="120"/>
      <c r="J36" s="121"/>
      <c r="K36" s="121"/>
      <c r="L36" s="121"/>
      <c r="M36" s="121"/>
      <c r="N36" s="126"/>
      <c r="O36" s="126"/>
      <c r="P36" s="126"/>
      <c r="Q36" s="121"/>
      <c r="R36" s="122"/>
      <c r="S36" s="122"/>
      <c r="T36" s="122"/>
      <c r="U36" s="217"/>
      <c r="V36" s="218" t="n">
        <f aca="false">$V$2</f>
        <v>1</v>
      </c>
      <c r="W36" s="219" t="n">
        <f aca="false">IF(J36&lt;&gt;0,VLOOKUP(J36,Max_tider,2,0),0)</f>
        <v>0</v>
      </c>
      <c r="X36" s="219" t="n">
        <f aca="false">IF(K36&lt;&gt;0,VLOOKUP(K36,AT_tider,2,0),0)</f>
        <v>0</v>
      </c>
      <c r="Y36" s="219" t="n">
        <f aca="false">IF(L36&lt;&gt;0,VLOOKUP(L36,SubAT_tider,2,0),0)</f>
        <v>0</v>
      </c>
      <c r="Z36" s="219" t="n">
        <f aca="false">IF(M36&lt;&gt;0,VLOOKUP(M36,IG_tider,2,0),0)</f>
        <v>0</v>
      </c>
      <c r="AA36" s="219"/>
      <c r="AB36" s="219"/>
      <c r="AC36" s="219" t="n">
        <f aca="false">IF(P36&lt;&gt;0,VLOOKUP(P36,Power_tider,2,0),0)</f>
        <v>0</v>
      </c>
      <c r="AD36" s="219" t="n">
        <f aca="false">IF(Q36&lt;&gt;0,VLOOKUP(Q36,FS_tider,2,0),0)</f>
        <v>0</v>
      </c>
      <c r="AE36" s="218"/>
      <c r="AF36" s="218" t="n">
        <f aca="false">SUM(W36:AE36)</f>
        <v>0</v>
      </c>
      <c r="AG36" s="220" t="n">
        <f aca="false">((AC36*2)+(W36*2)+(X36*1)+(Y36*0.77)+(Z36*0.68)+(AD36*0.8))</f>
        <v>0</v>
      </c>
      <c r="AH36" s="220" t="n">
        <f aca="false">(AG36+(((I36*V36)-SUM(W36:AE36))*0.3))</f>
        <v>0</v>
      </c>
      <c r="AI36" s="221" t="str">
        <f aca="false">IF(AH36&gt;1,AVERAGE(AH35:AH36),"")</f>
        <v/>
      </c>
      <c r="AJ36" s="221" t="str">
        <f aca="false">IF(AH36&gt;1,AVERAGE(AH32,AH35,AH36),"")</f>
        <v/>
      </c>
      <c r="AK36" s="221"/>
      <c r="AL36" s="221"/>
    </row>
    <row collapsed="false" customFormat="false" customHeight="true" hidden="false" ht="12" outlineLevel="0" r="37">
      <c r="C37" s="223" t="s">
        <v>17</v>
      </c>
      <c r="D37" s="117" t="n">
        <f aca="false">Z42</f>
        <v>0</v>
      </c>
      <c r="F37" s="215" t="inlineStr">
        <f aca="false">F36+1</f>
        <is>
          <t/>
        </is>
      </c>
      <c r="G37" s="119"/>
      <c r="H37" s="119"/>
      <c r="I37" s="126"/>
      <c r="J37" s="126"/>
      <c r="K37" s="126"/>
      <c r="L37" s="126"/>
      <c r="M37" s="126"/>
      <c r="N37" s="126"/>
      <c r="O37" s="126"/>
      <c r="P37" s="126"/>
      <c r="Q37" s="126"/>
      <c r="R37" s="122"/>
      <c r="S37" s="122"/>
      <c r="T37" s="122"/>
      <c r="U37" s="224"/>
      <c r="V37" s="218" t="n">
        <f aca="false">$V$2</f>
        <v>1</v>
      </c>
      <c r="W37" s="219" t="n">
        <f aca="false">IF(J37&lt;&gt;0,VLOOKUP(J37,Max_tider,2,0),0)</f>
        <v>0</v>
      </c>
      <c r="X37" s="219" t="n">
        <f aca="false">IF(K37&lt;&gt;0,VLOOKUP(K37,AT_tider,2,0),0)</f>
        <v>0</v>
      </c>
      <c r="Y37" s="219" t="n">
        <f aca="false">IF(L37&lt;&gt;0,VLOOKUP(L37,SubAT_tider,2,0),0)</f>
        <v>0</v>
      </c>
      <c r="Z37" s="219" t="n">
        <f aca="false">IF(M37&lt;&gt;0,VLOOKUP(M37,IG_tider,2,0),0)</f>
        <v>0</v>
      </c>
      <c r="AA37" s="219"/>
      <c r="AB37" s="219"/>
      <c r="AC37" s="219" t="n">
        <f aca="false">IF(P37&lt;&gt;0,VLOOKUP(P37,Power_tider,2,0),0)</f>
        <v>0</v>
      </c>
      <c r="AD37" s="219" t="n">
        <f aca="false">IF(Q37&lt;&gt;0,VLOOKUP(Q37,FS_tider,2,0),0)</f>
        <v>0</v>
      </c>
      <c r="AE37" s="218"/>
      <c r="AF37" s="218" t="n">
        <f aca="false">SUM(W37:AE37)</f>
        <v>0</v>
      </c>
      <c r="AG37" s="220" t="n">
        <f aca="false">((AC37*2)+(W37*2)+(X37*1)+(Y37*0.77)+(Z37*0.68)+(AD37*0.8))</f>
        <v>0</v>
      </c>
      <c r="AH37" s="220" t="n">
        <f aca="false">(AG37+(((I37*V37)-SUM(W37:AE37))*0.3))</f>
        <v>0</v>
      </c>
      <c r="AI37" s="221" t="str">
        <f aca="false">IF(AH37&gt;1,AVERAGE(AH36:AH37),"")</f>
        <v/>
      </c>
      <c r="AJ37" s="221" t="str">
        <f aca="false">IF(AH37&gt;1,AVERAGE(AH35:AH37),"")</f>
        <v/>
      </c>
      <c r="AK37" s="221"/>
      <c r="AL37" s="221"/>
    </row>
    <row collapsed="false" customFormat="false" customHeight="true" hidden="false" ht="12" outlineLevel="0" r="38">
      <c r="C38" s="223" t="s">
        <v>69</v>
      </c>
      <c r="D38" s="117" t="n">
        <f aca="false">AA42</f>
        <v>0</v>
      </c>
      <c r="F38" s="215" t="inlineStr">
        <f aca="false">F37+1</f>
        <is>
          <t/>
        </is>
      </c>
      <c r="G38" s="119"/>
      <c r="H38" s="119"/>
      <c r="I38" s="120"/>
      <c r="J38" s="121"/>
      <c r="K38" s="121"/>
      <c r="L38" s="121"/>
      <c r="M38" s="121"/>
      <c r="N38" s="121"/>
      <c r="O38" s="121"/>
      <c r="P38" s="121"/>
      <c r="Q38" s="121"/>
      <c r="R38" s="122"/>
      <c r="S38" s="122"/>
      <c r="T38" s="122"/>
      <c r="U38" s="217"/>
      <c r="V38" s="218" t="n">
        <f aca="false">$V$2</f>
        <v>1</v>
      </c>
      <c r="W38" s="219" t="n">
        <f aca="false">IF(J38&lt;&gt;0,VLOOKUP(J38,Max_tider,2,0),0)</f>
        <v>0</v>
      </c>
      <c r="X38" s="219" t="n">
        <f aca="false">IF(K38&lt;&gt;0,VLOOKUP(K38,AT_tider,2,0),0)</f>
        <v>0</v>
      </c>
      <c r="Y38" s="219" t="n">
        <f aca="false">IF(L38&lt;&gt;0,VLOOKUP(L38,SubAT_tider,2,0),0)</f>
        <v>0</v>
      </c>
      <c r="Z38" s="219" t="n">
        <f aca="false">IF(M38&lt;&gt;0,VLOOKUP(M38,IG_tider,2,0),0)</f>
        <v>0</v>
      </c>
      <c r="AA38" s="219"/>
      <c r="AB38" s="219"/>
      <c r="AC38" s="219" t="n">
        <f aca="false">IF(P38&lt;&gt;0,VLOOKUP(P38,Power_tider,2,0),0)</f>
        <v>0</v>
      </c>
      <c r="AD38" s="219" t="n">
        <f aca="false">IF(Q38&lt;&gt;0,VLOOKUP(Q38,FS_tider,2,0),0)</f>
        <v>0</v>
      </c>
      <c r="AE38" s="218"/>
      <c r="AF38" s="218" t="n">
        <f aca="false">SUM(W38:AE38)</f>
        <v>0</v>
      </c>
      <c r="AG38" s="220" t="n">
        <f aca="false">((AC38*2)+(W38*2)+(X38*1)+(Y38*0.77)+(Z38*0.68)+(AD38*0.8))</f>
        <v>0</v>
      </c>
      <c r="AH38" s="220" t="n">
        <f aca="false">(AG38+(((I38*V38)-SUM(W38:AE38))*0.3))</f>
        <v>0</v>
      </c>
      <c r="AI38" s="221" t="str">
        <f aca="false">IF(AH38&gt;1,AVERAGE(AH37:AH38),"")</f>
        <v/>
      </c>
      <c r="AJ38" s="221" t="str">
        <f aca="false">IF(AH38&gt;1,AVERAGE(AH36:AH38),"")</f>
        <v/>
      </c>
      <c r="AK38" s="221"/>
      <c r="AL38" s="221"/>
    </row>
    <row collapsed="false" customFormat="false" customHeight="true" hidden="false" ht="12" outlineLevel="0" r="39">
      <c r="C39" s="223" t="s">
        <v>70</v>
      </c>
      <c r="D39" s="117" t="n">
        <f aca="false">AB42</f>
        <v>0</v>
      </c>
      <c r="F39" s="215" t="inlineStr">
        <f aca="false">F38+1</f>
        <is>
          <t/>
        </is>
      </c>
      <c r="G39" s="119"/>
      <c r="H39" s="119"/>
      <c r="I39" s="120"/>
      <c r="J39" s="121"/>
      <c r="K39" s="121"/>
      <c r="L39" s="121"/>
      <c r="M39" s="121"/>
      <c r="N39" s="121"/>
      <c r="O39" s="121"/>
      <c r="P39" s="121"/>
      <c r="Q39" s="121"/>
      <c r="R39" s="122"/>
      <c r="S39" s="122"/>
      <c r="T39" s="122"/>
      <c r="U39" s="224"/>
      <c r="V39" s="218" t="n">
        <f aca="false">$V$2</f>
        <v>1</v>
      </c>
      <c r="W39" s="219" t="n">
        <f aca="false">IF(J39&lt;&gt;0,VLOOKUP(J39,Max_tider,2,0),0)</f>
        <v>0</v>
      </c>
      <c r="X39" s="219" t="n">
        <f aca="false">IF(K39&lt;&gt;0,VLOOKUP(K39,AT_tider,2,0),0)</f>
        <v>0</v>
      </c>
      <c r="Y39" s="219" t="n">
        <f aca="false">IF(L39&lt;&gt;0,VLOOKUP(L39,SubAT_tider,2,0),0)</f>
        <v>0</v>
      </c>
      <c r="Z39" s="219" t="n">
        <f aca="false">IF(M39&lt;&gt;0,VLOOKUP(M39,IG_tider,2,0),0)</f>
        <v>0</v>
      </c>
      <c r="AA39" s="219"/>
      <c r="AB39" s="219"/>
      <c r="AC39" s="219" t="n">
        <f aca="false">IF(P39&lt;&gt;0,VLOOKUP(P39,Power_tider,2,0),0)</f>
        <v>0</v>
      </c>
      <c r="AD39" s="219" t="n">
        <f aca="false">IF(Q39&lt;&gt;0,VLOOKUP(Q39,FS_tider,2,0),0)</f>
        <v>0</v>
      </c>
      <c r="AE39" s="218"/>
      <c r="AF39" s="218" t="n">
        <f aca="false">SUM(W39:AE39)</f>
        <v>0</v>
      </c>
      <c r="AG39" s="220" t="n">
        <f aca="false">((AC39*2)+(W39*2)+(X39*1)+(Y39*0.77)+(Z39*0.68)+(AD39*0.8))</f>
        <v>0</v>
      </c>
      <c r="AH39" s="220" t="n">
        <f aca="false">(AG39+(((I39*V39)-SUM(W39:AE39))*0.3))</f>
        <v>0</v>
      </c>
      <c r="AI39" s="221" t="str">
        <f aca="false">IF(AH39&gt;1,AVERAGE(AH38:AH39),"")</f>
        <v/>
      </c>
      <c r="AJ39" s="221" t="str">
        <f aca="false">IF(AH39&gt;1,AVERAGE(AH37:AH39),"")</f>
        <v/>
      </c>
      <c r="AK39" s="221"/>
      <c r="AL39" s="221"/>
    </row>
    <row collapsed="false" customFormat="false" customHeight="true" hidden="false" ht="12" outlineLevel="0" r="40">
      <c r="C40" s="214" t="s">
        <v>20</v>
      </c>
      <c r="D40" s="117" t="n">
        <f aca="false">AC42</f>
        <v>0</v>
      </c>
      <c r="F40" s="215" t="inlineStr">
        <f aca="false">F39+1</f>
        <is>
          <t/>
        </is>
      </c>
      <c r="G40" s="119"/>
      <c r="H40" s="119"/>
      <c r="I40" s="120"/>
      <c r="J40" s="121"/>
      <c r="K40" s="121"/>
      <c r="L40" s="121"/>
      <c r="M40" s="121"/>
      <c r="N40" s="121"/>
      <c r="O40" s="121"/>
      <c r="P40" s="121"/>
      <c r="Q40" s="121"/>
      <c r="R40" s="122"/>
      <c r="S40" s="122"/>
      <c r="T40" s="122"/>
      <c r="U40" s="224"/>
      <c r="V40" s="218" t="n">
        <f aca="false">$V$2</f>
        <v>1</v>
      </c>
      <c r="W40" s="219" t="n">
        <f aca="false">IF(J40&lt;&gt;0,VLOOKUP(J40,Max_tider,2,0),0)</f>
        <v>0</v>
      </c>
      <c r="X40" s="219" t="n">
        <f aca="false">IF(K40&lt;&gt;0,VLOOKUP(K40,AT_tider,2,0),0)</f>
        <v>0</v>
      </c>
      <c r="Y40" s="219" t="n">
        <f aca="false">IF(L40&lt;&gt;0,VLOOKUP(L40,SubAT_tider,2,0),0)</f>
        <v>0</v>
      </c>
      <c r="Z40" s="219" t="n">
        <f aca="false">IF(M40&lt;&gt;0,VLOOKUP(M40,IG_tider,2,0),0)</f>
        <v>0</v>
      </c>
      <c r="AA40" s="219"/>
      <c r="AB40" s="219"/>
      <c r="AC40" s="219" t="n">
        <f aca="false">IF(P40&lt;&gt;0,VLOOKUP(P40,Power_tider,2,0),0)</f>
        <v>0</v>
      </c>
      <c r="AD40" s="219" t="n">
        <f aca="false">IF(Q40&lt;&gt;0,VLOOKUP(Q40,FS_tider,2,0),0)</f>
        <v>0</v>
      </c>
      <c r="AE40" s="218"/>
      <c r="AF40" s="218" t="n">
        <f aca="false">SUM(W40:AE40)</f>
        <v>0</v>
      </c>
      <c r="AG40" s="220" t="n">
        <f aca="false">((AC40*2)+(W40*2)+(X40*1)+(Y40*0.77)+(Z40*0.68)+(AD40*0.8))</f>
        <v>0</v>
      </c>
      <c r="AH40" s="220" t="n">
        <f aca="false">(AG40+(((I40*V40)-SUM(W40:AE40))*0.3))</f>
        <v>0</v>
      </c>
      <c r="AI40" s="221" t="str">
        <f aca="false">IF(AH40&gt;1,AVERAGE(AH39:AH40),"")</f>
        <v/>
      </c>
      <c r="AJ40" s="221" t="str">
        <f aca="false">IF(AH40&gt;1,AVERAGE(AH38:AH40),"")</f>
        <v/>
      </c>
      <c r="AK40" s="221"/>
      <c r="AL40" s="221"/>
    </row>
    <row collapsed="false" customFormat="false" customHeight="true" hidden="false" ht="12" outlineLevel="0" r="41">
      <c r="C41" s="214" t="s">
        <v>21</v>
      </c>
      <c r="D41" s="117" t="n">
        <f aca="false">AD42</f>
        <v>0</v>
      </c>
      <c r="F41" s="215" t="inlineStr">
        <f aca="false">F40+1</f>
        <is>
          <t/>
        </is>
      </c>
      <c r="G41" s="119"/>
      <c r="H41" s="119"/>
      <c r="I41" s="120"/>
      <c r="J41" s="121"/>
      <c r="K41" s="121"/>
      <c r="L41" s="127"/>
      <c r="M41" s="121"/>
      <c r="N41" s="121"/>
      <c r="O41" s="121"/>
      <c r="P41" s="121"/>
      <c r="Q41" s="121"/>
      <c r="R41" s="122"/>
      <c r="S41" s="122"/>
      <c r="T41" s="122"/>
      <c r="U41" s="224"/>
      <c r="V41" s="218" t="n">
        <f aca="false">$V$2</f>
        <v>1</v>
      </c>
      <c r="W41" s="219" t="n">
        <f aca="false">IF(J41&lt;&gt;0,VLOOKUP(J41,Max_tider,2,0),0)</f>
        <v>0</v>
      </c>
      <c r="X41" s="219" t="n">
        <f aca="false">IF(K41&lt;&gt;0,VLOOKUP(K41,AT_tider,2,0),0)</f>
        <v>0</v>
      </c>
      <c r="Y41" s="219" t="n">
        <f aca="false">IF(L41&lt;&gt;0,VLOOKUP(L41,SubAT_tider,2,0),0)</f>
        <v>0</v>
      </c>
      <c r="Z41" s="219" t="n">
        <f aca="false">IF(M41&lt;&gt;0,VLOOKUP(M41,IG_tider,2,0),0)</f>
        <v>0</v>
      </c>
      <c r="AA41" s="219"/>
      <c r="AB41" s="219"/>
      <c r="AC41" s="219" t="n">
        <f aca="false">IF(P41&lt;&gt;0,VLOOKUP(P41,Power_tider,2,0),0)</f>
        <v>0</v>
      </c>
      <c r="AD41" s="219" t="n">
        <f aca="false">IF(Q41&lt;&gt;0,VLOOKUP(Q41,FS_tider,2,0),0)</f>
        <v>0</v>
      </c>
      <c r="AE41" s="218"/>
      <c r="AF41" s="218" t="n">
        <f aca="false">SUM(W41:AE41)</f>
        <v>0</v>
      </c>
      <c r="AG41" s="220" t="n">
        <f aca="false">((AC41*2)+(W41*2)+(X41*1)+(Y41*0.77)+(Z41*0.68)+(AD41*0.8))</f>
        <v>0</v>
      </c>
      <c r="AH41" s="220" t="n">
        <f aca="false">(AG41+(((I41*V41)-SUM(W41:AE41))*0.3))</f>
        <v>0</v>
      </c>
      <c r="AI41" s="221" t="str">
        <f aca="false">IF(AH41&gt;1,AVERAGE(AH40:AH41),"")</f>
        <v/>
      </c>
      <c r="AJ41" s="221" t="str">
        <f aca="false">IF(AH41&gt;1,AVERAGE(AH39:AH41),"")</f>
        <v/>
      </c>
      <c r="AK41" s="221"/>
      <c r="AL41" s="221"/>
    </row>
    <row collapsed="false" customFormat="false" customHeight="true" hidden="false" ht="12" outlineLevel="0" r="42">
      <c r="C42" s="214" t="s">
        <v>22</v>
      </c>
      <c r="D42" s="117" t="n">
        <f aca="false">AE42</f>
        <v>0</v>
      </c>
      <c r="F42" s="225"/>
      <c r="G42" s="131"/>
      <c r="H42" s="131"/>
      <c r="I42" s="132" t="n">
        <f aca="false">SUM(I35:I41)/60</f>
        <v>0</v>
      </c>
      <c r="J42" s="133"/>
      <c r="K42" s="131"/>
      <c r="L42" s="131"/>
      <c r="M42" s="131"/>
      <c r="N42" s="131"/>
      <c r="O42" s="131"/>
      <c r="P42" s="131"/>
      <c r="Q42" s="131"/>
      <c r="R42" s="131"/>
      <c r="U42" s="226" t="s">
        <v>135</v>
      </c>
      <c r="V42" s="190"/>
      <c r="W42" s="227" t="n">
        <f aca="false">SUM(W35:W41)</f>
        <v>0</v>
      </c>
      <c r="X42" s="227" t="n">
        <f aca="false">SUM(X35:X41)</f>
        <v>0</v>
      </c>
      <c r="Y42" s="227" t="n">
        <f aca="false">SUM(Y35:Y41)</f>
        <v>0</v>
      </c>
      <c r="Z42" s="227" t="n">
        <f aca="false">SUM(Z35:Z41)</f>
        <v>0</v>
      </c>
      <c r="AA42" s="227" t="n">
        <f aca="false">SUM(AA35:AA41)</f>
        <v>0</v>
      </c>
      <c r="AB42" s="227" t="n">
        <f aca="false">SUM(AB35:AB41)</f>
        <v>0</v>
      </c>
      <c r="AC42" s="227" t="n">
        <f aca="false">SUM(AC35:AC41)</f>
        <v>0</v>
      </c>
      <c r="AD42" s="227" t="n">
        <f aca="false">SUM(AD35:AD41)</f>
        <v>0</v>
      </c>
      <c r="AE42" s="227" t="n">
        <f aca="false">SUM(AE35:AE41)</f>
        <v>0</v>
      </c>
      <c r="AF42" s="228" t="n">
        <f aca="false">SUM(AF35:AF41)</f>
        <v>0</v>
      </c>
      <c r="AG42" s="228" t="n">
        <f aca="false">SUM(AG35:AG41)</f>
        <v>0</v>
      </c>
      <c r="AH42" s="228" t="n">
        <f aca="false">SUM(AH35:AH41)</f>
        <v>0</v>
      </c>
      <c r="AI42" s="221"/>
      <c r="AJ42" s="221"/>
      <c r="AK42" s="221" t="b">
        <f aca="false">IF(AH42&gt;1,AVERAGE(AH42,AH33,AH24))</f>
        <v>0</v>
      </c>
      <c r="AL42" s="221" t="b">
        <f aca="false">IF(AH42&gt;1,AVERAGE(AH42,AH33))</f>
        <v>0</v>
      </c>
    </row>
    <row collapsed="false" customFormat="false" customHeight="true" hidden="false" ht="12" outlineLevel="0" r="43">
      <c r="E43" s="117"/>
      <c r="F43" s="229" t="s">
        <v>138</v>
      </c>
      <c r="J43" s="190"/>
      <c r="K43" s="134"/>
      <c r="L43" s="134"/>
      <c r="M43" s="134"/>
      <c r="N43" s="134"/>
      <c r="O43" s="134"/>
      <c r="P43" s="134"/>
      <c r="Q43" s="134"/>
      <c r="R43" s="134"/>
      <c r="U43" s="206"/>
      <c r="V43" s="186"/>
    </row>
    <row collapsed="false" customFormat="false" customHeight="true" hidden="false" ht="12" outlineLevel="0" r="44">
      <c r="A44" s="212" t="s">
        <v>12</v>
      </c>
      <c r="B44" s="213" t="n">
        <f aca="false">I51</f>
        <v>0</v>
      </c>
      <c r="C44" s="214" t="s">
        <v>15</v>
      </c>
      <c r="D44" s="117" t="n">
        <f aca="false">X51</f>
        <v>0</v>
      </c>
      <c r="F44" s="215" t="inlineStr">
        <f aca="false">F41+1</f>
        <is>
          <t/>
        </is>
      </c>
      <c r="G44" s="119"/>
      <c r="H44" s="119"/>
      <c r="I44" s="120"/>
      <c r="J44" s="121"/>
      <c r="K44" s="121"/>
      <c r="L44" s="121"/>
      <c r="M44" s="121"/>
      <c r="N44" s="121"/>
      <c r="O44" s="121"/>
      <c r="P44" s="121"/>
      <c r="Q44" s="121"/>
      <c r="R44" s="122"/>
      <c r="S44" s="122"/>
      <c r="T44" s="122"/>
      <c r="U44" s="217"/>
      <c r="V44" s="218" t="n">
        <f aca="false">$V$2</f>
        <v>1</v>
      </c>
      <c r="W44" s="219" t="n">
        <f aca="false">IF(J44&lt;&gt;0,VLOOKUP(J44,Max_tider,2,0),0)</f>
        <v>0</v>
      </c>
      <c r="X44" s="219" t="n">
        <f aca="false">IF(K44&lt;&gt;0,VLOOKUP(K44,AT_tider,2,0),0)</f>
        <v>0</v>
      </c>
      <c r="Y44" s="219" t="n">
        <f aca="false">IF(L44&lt;&gt;0,VLOOKUP(L44,SubAT_tider,2,0),0)</f>
        <v>0</v>
      </c>
      <c r="Z44" s="219" t="n">
        <f aca="false">IF(M44&lt;&gt;0,VLOOKUP(M44,IG_tider,2,0),0)</f>
        <v>0</v>
      </c>
      <c r="AA44" s="219"/>
      <c r="AB44" s="219"/>
      <c r="AC44" s="219" t="n">
        <f aca="false">IF(P44&lt;&gt;0,VLOOKUP(P44,Power_tider,2,0),0)</f>
        <v>0</v>
      </c>
      <c r="AD44" s="219" t="n">
        <f aca="false">IF(Q44&lt;&gt;0,VLOOKUP(Q44,FS_tider,2,0),0)</f>
        <v>0</v>
      </c>
      <c r="AE44" s="218"/>
      <c r="AF44" s="218" t="n">
        <f aca="false">SUM(W44:AE44)</f>
        <v>0</v>
      </c>
      <c r="AG44" s="220" t="n">
        <f aca="false">((AC44*2)+(W44*2)+(X44*1)+(Y44*0.77)+(Z44*0.68)+(AD44*0.8))</f>
        <v>0</v>
      </c>
      <c r="AH44" s="220" t="n">
        <f aca="false">(AG44+(((I44*V44)-SUM(W44:AE44))*0.3))</f>
        <v>0</v>
      </c>
      <c r="AI44" s="221" t="str">
        <f aca="false">IF(AH44&gt;1,AVERAGE(AH41,AH44),"")</f>
        <v/>
      </c>
      <c r="AJ44" s="221" t="str">
        <f aca="false">IF(AH44&gt;1,AVERAGE(AH40,AH41,AH44),"")</f>
        <v/>
      </c>
      <c r="AK44" s="221"/>
      <c r="AL44" s="221"/>
    </row>
    <row collapsed="false" customFormat="false" customHeight="true" hidden="false" ht="12" outlineLevel="0" r="45">
      <c r="A45" s="222" t="s">
        <v>13</v>
      </c>
      <c r="B45" s="213" t="n">
        <f aca="false">W51</f>
        <v>0</v>
      </c>
      <c r="C45" s="214" t="s">
        <v>16</v>
      </c>
      <c r="D45" s="117" t="n">
        <f aca="false">Y51</f>
        <v>0</v>
      </c>
      <c r="F45" s="215" t="inlineStr">
        <f aca="false">F44+1</f>
        <is>
          <t/>
        </is>
      </c>
      <c r="G45" s="119"/>
      <c r="H45" s="119"/>
      <c r="I45" s="120"/>
      <c r="J45" s="121"/>
      <c r="K45" s="121"/>
      <c r="L45" s="121"/>
      <c r="M45" s="121"/>
      <c r="N45" s="126"/>
      <c r="O45" s="126"/>
      <c r="P45" s="126"/>
      <c r="Q45" s="121"/>
      <c r="R45" s="122"/>
      <c r="S45" s="122"/>
      <c r="T45" s="122"/>
      <c r="U45" s="217"/>
      <c r="V45" s="218" t="n">
        <f aca="false">$V$2</f>
        <v>1</v>
      </c>
      <c r="W45" s="219" t="n">
        <f aca="false">IF(J45&lt;&gt;0,VLOOKUP(J45,Max_tider,2,0),0)</f>
        <v>0</v>
      </c>
      <c r="X45" s="219" t="n">
        <f aca="false">IF(K45&lt;&gt;0,VLOOKUP(K45,AT_tider,2,0),0)</f>
        <v>0</v>
      </c>
      <c r="Y45" s="219" t="n">
        <f aca="false">IF(L45&lt;&gt;0,VLOOKUP(L45,SubAT_tider,2,0),0)</f>
        <v>0</v>
      </c>
      <c r="Z45" s="219" t="n">
        <f aca="false">IF(M45&lt;&gt;0,VLOOKUP(M45,IG_tider,2,0),0)</f>
        <v>0</v>
      </c>
      <c r="AA45" s="219"/>
      <c r="AB45" s="219"/>
      <c r="AC45" s="219" t="n">
        <f aca="false">IF(P45&lt;&gt;0,VLOOKUP(P45,Power_tider,2,0),0)</f>
        <v>0</v>
      </c>
      <c r="AD45" s="219" t="n">
        <f aca="false">IF(Q45&lt;&gt;0,VLOOKUP(Q45,FS_tider,2,0),0)</f>
        <v>0</v>
      </c>
      <c r="AE45" s="218"/>
      <c r="AF45" s="218" t="n">
        <f aca="false">SUM(W45:AE45)</f>
        <v>0</v>
      </c>
      <c r="AG45" s="220" t="n">
        <f aca="false">((AC45*2)+(W45*2)+(X45*1)+(Y45*0.77)+(Z45*0.68)+(AD45*0.8))</f>
        <v>0</v>
      </c>
      <c r="AH45" s="220" t="n">
        <f aca="false">(AG45+(((I45*V45)-SUM(W45:AE45))*0.3))</f>
        <v>0</v>
      </c>
      <c r="AI45" s="221" t="str">
        <f aca="false">IF(AH45&gt;1,AVERAGE(AH44:AH45),"")</f>
        <v/>
      </c>
      <c r="AJ45" s="221" t="str">
        <f aca="false">IF(AH45&gt;1,AVERAGE(AH41,AH44,AH45),"")</f>
        <v/>
      </c>
      <c r="AK45" s="221"/>
      <c r="AL45" s="221"/>
    </row>
    <row collapsed="false" customFormat="false" customHeight="true" hidden="false" ht="12" outlineLevel="0" r="46">
      <c r="C46" s="223" t="s">
        <v>17</v>
      </c>
      <c r="D46" s="117" t="n">
        <f aca="false">Z51</f>
        <v>0</v>
      </c>
      <c r="F46" s="215" t="inlineStr">
        <f aca="false">F45+1</f>
        <is>
          <t/>
        </is>
      </c>
      <c r="G46" s="119"/>
      <c r="H46" s="119"/>
      <c r="I46" s="126"/>
      <c r="J46" s="126"/>
      <c r="K46" s="126"/>
      <c r="L46" s="126"/>
      <c r="M46" s="126"/>
      <c r="N46" s="126"/>
      <c r="O46" s="126"/>
      <c r="P46" s="126"/>
      <c r="Q46" s="126"/>
      <c r="R46" s="122"/>
      <c r="S46" s="122"/>
      <c r="T46" s="122"/>
      <c r="U46" s="224"/>
      <c r="V46" s="218" t="n">
        <f aca="false">$V$2</f>
        <v>1</v>
      </c>
      <c r="W46" s="219" t="n">
        <f aca="false">IF(J46&lt;&gt;0,VLOOKUP(J46,Max_tider,2,0),0)</f>
        <v>0</v>
      </c>
      <c r="X46" s="219" t="n">
        <f aca="false">IF(K46&lt;&gt;0,VLOOKUP(K46,AT_tider,2,0),0)</f>
        <v>0</v>
      </c>
      <c r="Y46" s="219" t="n">
        <f aca="false">IF(L46&lt;&gt;0,VLOOKUP(L46,SubAT_tider,2,0),0)</f>
        <v>0</v>
      </c>
      <c r="Z46" s="219" t="n">
        <f aca="false">IF(M46&lt;&gt;0,VLOOKUP(M46,IG_tider,2,0),0)</f>
        <v>0</v>
      </c>
      <c r="AA46" s="219"/>
      <c r="AB46" s="219"/>
      <c r="AC46" s="219" t="n">
        <f aca="false">IF(P46&lt;&gt;0,VLOOKUP(P46,Power_tider,2,0),0)</f>
        <v>0</v>
      </c>
      <c r="AD46" s="219" t="n">
        <f aca="false">IF(Q46&lt;&gt;0,VLOOKUP(Q46,FS_tider,2,0),0)</f>
        <v>0</v>
      </c>
      <c r="AE46" s="218"/>
      <c r="AF46" s="218" t="n">
        <f aca="false">SUM(W46:AE46)</f>
        <v>0</v>
      </c>
      <c r="AG46" s="220" t="n">
        <f aca="false">((AC46*2)+(W46*2)+(X46*1)+(Y46*0.77)+(Z46*0.68)+(AD46*0.8))</f>
        <v>0</v>
      </c>
      <c r="AH46" s="220" t="n">
        <f aca="false">(AG46+(((I46*V46)-SUM(W46:AE46))*0.3))</f>
        <v>0</v>
      </c>
      <c r="AI46" s="221" t="str">
        <f aca="false">IF(AH46&gt;1,AVERAGE(AH45:AH46),"")</f>
        <v/>
      </c>
      <c r="AJ46" s="221" t="str">
        <f aca="false">IF(AH46&gt;1,AVERAGE(AH44:AH46),"")</f>
        <v/>
      </c>
      <c r="AK46" s="221"/>
      <c r="AL46" s="221"/>
    </row>
    <row collapsed="false" customFormat="false" customHeight="true" hidden="false" ht="12" outlineLevel="0" r="47">
      <c r="C47" s="223" t="s">
        <v>69</v>
      </c>
      <c r="D47" s="117" t="n">
        <f aca="false">AA51</f>
        <v>0</v>
      </c>
      <c r="F47" s="215" t="inlineStr">
        <f aca="false">F46+1</f>
        <is>
          <t/>
        </is>
      </c>
      <c r="G47" s="119"/>
      <c r="H47" s="119"/>
      <c r="I47" s="120"/>
      <c r="J47" s="121"/>
      <c r="K47" s="121"/>
      <c r="L47" s="121"/>
      <c r="M47" s="121"/>
      <c r="N47" s="121"/>
      <c r="O47" s="121"/>
      <c r="P47" s="121"/>
      <c r="Q47" s="121"/>
      <c r="R47" s="122"/>
      <c r="S47" s="122"/>
      <c r="T47" s="122"/>
      <c r="U47" s="217"/>
      <c r="V47" s="218" t="n">
        <f aca="false">$V$2</f>
        <v>1</v>
      </c>
      <c r="W47" s="219" t="n">
        <f aca="false">IF(J47&lt;&gt;0,VLOOKUP(J47,Max_tider,2,0),0)</f>
        <v>0</v>
      </c>
      <c r="X47" s="219" t="n">
        <f aca="false">IF(K47&lt;&gt;0,VLOOKUP(K47,AT_tider,2,0),0)</f>
        <v>0</v>
      </c>
      <c r="Y47" s="219" t="n">
        <f aca="false">IF(L47&lt;&gt;0,VLOOKUP(L47,SubAT_tider,2,0),0)</f>
        <v>0</v>
      </c>
      <c r="Z47" s="219" t="n">
        <f aca="false">IF(M47&lt;&gt;0,VLOOKUP(M47,IG_tider,2,0),0)</f>
        <v>0</v>
      </c>
      <c r="AA47" s="219"/>
      <c r="AB47" s="219"/>
      <c r="AC47" s="219" t="n">
        <f aca="false">IF(P47&lt;&gt;0,VLOOKUP(P47,Power_tider,2,0),0)</f>
        <v>0</v>
      </c>
      <c r="AD47" s="219" t="n">
        <f aca="false">IF(Q47&lt;&gt;0,VLOOKUP(Q47,FS_tider,2,0),0)</f>
        <v>0</v>
      </c>
      <c r="AE47" s="218"/>
      <c r="AF47" s="218" t="n">
        <f aca="false">SUM(W47:AE47)</f>
        <v>0</v>
      </c>
      <c r="AG47" s="220" t="n">
        <f aca="false">((AC47*2)+(W47*2)+(X47*1)+(Y47*0.77)+(Z47*0.68)+(AD47*0.8))</f>
        <v>0</v>
      </c>
      <c r="AH47" s="220" t="n">
        <f aca="false">(AG47+(((I47*V47)-SUM(W47:AE47))*0.3))</f>
        <v>0</v>
      </c>
      <c r="AI47" s="221" t="str">
        <f aca="false">IF(AH47&gt;1,AVERAGE(AH46:AH47),"")</f>
        <v/>
      </c>
      <c r="AJ47" s="221" t="str">
        <f aca="false">IF(AH47&gt;1,AVERAGE(AH45:AH47),"")</f>
        <v/>
      </c>
      <c r="AK47" s="221"/>
      <c r="AL47" s="221"/>
    </row>
    <row collapsed="false" customFormat="false" customHeight="true" hidden="false" ht="12" outlineLevel="0" r="48">
      <c r="C48" s="223" t="s">
        <v>70</v>
      </c>
      <c r="D48" s="117" t="n">
        <f aca="false">AB51</f>
        <v>0</v>
      </c>
      <c r="F48" s="215" t="inlineStr">
        <f aca="false">F47+1</f>
        <is>
          <t/>
        </is>
      </c>
      <c r="G48" s="119"/>
      <c r="H48" s="119"/>
      <c r="I48" s="120"/>
      <c r="J48" s="121"/>
      <c r="K48" s="121"/>
      <c r="L48" s="121"/>
      <c r="M48" s="121"/>
      <c r="N48" s="121"/>
      <c r="O48" s="121"/>
      <c r="P48" s="121"/>
      <c r="Q48" s="121"/>
      <c r="R48" s="122"/>
      <c r="S48" s="122"/>
      <c r="T48" s="122"/>
      <c r="U48" s="224"/>
      <c r="V48" s="218" t="n">
        <f aca="false">$V$2</f>
        <v>1</v>
      </c>
      <c r="W48" s="219" t="n">
        <f aca="false">IF(J48&lt;&gt;0,VLOOKUP(J48,Max_tider,2,0),0)</f>
        <v>0</v>
      </c>
      <c r="X48" s="219" t="n">
        <f aca="false">IF(K48&lt;&gt;0,VLOOKUP(K48,AT_tider,2,0),0)</f>
        <v>0</v>
      </c>
      <c r="Y48" s="219" t="n">
        <f aca="false">IF(L48&lt;&gt;0,VLOOKUP(L48,SubAT_tider,2,0),0)</f>
        <v>0</v>
      </c>
      <c r="Z48" s="219" t="n">
        <f aca="false">IF(M48&lt;&gt;0,VLOOKUP(M48,IG_tider,2,0),0)</f>
        <v>0</v>
      </c>
      <c r="AA48" s="219"/>
      <c r="AB48" s="219"/>
      <c r="AC48" s="219" t="n">
        <f aca="false">IF(P48&lt;&gt;0,VLOOKUP(P48,Power_tider,2,0),0)</f>
        <v>0</v>
      </c>
      <c r="AD48" s="219" t="n">
        <f aca="false">IF(Q48&lt;&gt;0,VLOOKUP(Q48,FS_tider,2,0),0)</f>
        <v>0</v>
      </c>
      <c r="AE48" s="218"/>
      <c r="AF48" s="218" t="n">
        <f aca="false">SUM(W48:AE48)</f>
        <v>0</v>
      </c>
      <c r="AG48" s="220" t="n">
        <f aca="false">((AC48*2)+(W48*2)+(X48*1)+(Y48*0.77)+(Z48*0.68)+(AD48*0.8))</f>
        <v>0</v>
      </c>
      <c r="AH48" s="220" t="n">
        <f aca="false">(AG48+(((I48*V48)-SUM(W48:AE48))*0.3))</f>
        <v>0</v>
      </c>
      <c r="AI48" s="221" t="str">
        <f aca="false">IF(AH48&gt;1,AVERAGE(AH47:AH48),"")</f>
        <v/>
      </c>
      <c r="AJ48" s="221" t="str">
        <f aca="false">IF(AH48&gt;1,AVERAGE(AH46:AH48),"")</f>
        <v/>
      </c>
      <c r="AK48" s="221"/>
      <c r="AL48" s="221"/>
    </row>
    <row collapsed="false" customFormat="false" customHeight="true" hidden="false" ht="12" outlineLevel="0" r="49">
      <c r="C49" s="214" t="s">
        <v>20</v>
      </c>
      <c r="D49" s="117" t="n">
        <f aca="false">AC51</f>
        <v>0</v>
      </c>
      <c r="F49" s="215" t="inlineStr">
        <f aca="false">F48+1</f>
        <is>
          <t/>
        </is>
      </c>
      <c r="G49" s="119"/>
      <c r="H49" s="119"/>
      <c r="I49" s="120"/>
      <c r="J49" s="121"/>
      <c r="K49" s="121"/>
      <c r="L49" s="121"/>
      <c r="M49" s="121"/>
      <c r="N49" s="121"/>
      <c r="O49" s="121"/>
      <c r="P49" s="121"/>
      <c r="Q49" s="121"/>
      <c r="R49" s="122"/>
      <c r="S49" s="122"/>
      <c r="T49" s="122"/>
      <c r="U49" s="224"/>
      <c r="V49" s="218" t="n">
        <f aca="false">$V$2</f>
        <v>1</v>
      </c>
      <c r="W49" s="219" t="n">
        <f aca="false">IF(J49&lt;&gt;0,VLOOKUP(J49,Max_tider,2,0),0)</f>
        <v>0</v>
      </c>
      <c r="X49" s="219" t="n">
        <f aca="false">IF(K49&lt;&gt;0,VLOOKUP(K49,AT_tider,2,0),0)</f>
        <v>0</v>
      </c>
      <c r="Y49" s="219" t="n">
        <f aca="false">IF(L49&lt;&gt;0,VLOOKUP(L49,SubAT_tider,2,0),0)</f>
        <v>0</v>
      </c>
      <c r="Z49" s="219" t="n">
        <f aca="false">IF(M49&lt;&gt;0,VLOOKUP(M49,IG_tider,2,0),0)</f>
        <v>0</v>
      </c>
      <c r="AA49" s="219"/>
      <c r="AB49" s="219"/>
      <c r="AC49" s="219" t="n">
        <f aca="false">IF(P49&lt;&gt;0,VLOOKUP(P49,Power_tider,2,0),0)</f>
        <v>0</v>
      </c>
      <c r="AD49" s="219" t="n">
        <f aca="false">IF(Q49&lt;&gt;0,VLOOKUP(Q49,FS_tider,2,0),0)</f>
        <v>0</v>
      </c>
      <c r="AE49" s="218"/>
      <c r="AF49" s="218" t="n">
        <f aca="false">SUM(W49:AE49)</f>
        <v>0</v>
      </c>
      <c r="AG49" s="220" t="n">
        <f aca="false">((AC49*2)+(W49*2)+(X49*1)+(Y49*0.77)+(Z49*0.68)+(AD49*0.8))</f>
        <v>0</v>
      </c>
      <c r="AH49" s="220" t="n">
        <f aca="false">(AG49+(((I49*V49)-SUM(W49:AE49))*0.3))</f>
        <v>0</v>
      </c>
      <c r="AI49" s="221" t="str">
        <f aca="false">IF(AH49&gt;1,AVERAGE(AH48:AH49),"")</f>
        <v/>
      </c>
      <c r="AJ49" s="221" t="str">
        <f aca="false">IF(AH49&gt;1,AVERAGE(AH47:AH49),"")</f>
        <v/>
      </c>
      <c r="AK49" s="221"/>
      <c r="AL49" s="221"/>
    </row>
    <row collapsed="false" customFormat="false" customHeight="true" hidden="false" ht="12" outlineLevel="0" r="50">
      <c r="C50" s="214" t="s">
        <v>21</v>
      </c>
      <c r="D50" s="117" t="n">
        <f aca="false">AD51</f>
        <v>0</v>
      </c>
      <c r="F50" s="215" t="inlineStr">
        <f aca="false">F49+1</f>
        <is>
          <t/>
        </is>
      </c>
      <c r="G50" s="119"/>
      <c r="H50" s="119"/>
      <c r="I50" s="120"/>
      <c r="J50" s="121"/>
      <c r="K50" s="121"/>
      <c r="L50" s="121"/>
      <c r="M50" s="121"/>
      <c r="N50" s="121"/>
      <c r="O50" s="121"/>
      <c r="P50" s="121"/>
      <c r="Q50" s="121"/>
      <c r="R50" s="122"/>
      <c r="S50" s="122"/>
      <c r="T50" s="122"/>
      <c r="U50" s="224"/>
      <c r="V50" s="218" t="n">
        <f aca="false">$V$2</f>
        <v>1</v>
      </c>
      <c r="W50" s="219" t="n">
        <f aca="false">IF(J50&lt;&gt;0,VLOOKUP(J50,Max_tider,2,0),0)</f>
        <v>0</v>
      </c>
      <c r="X50" s="219" t="n">
        <f aca="false">IF(K50&lt;&gt;0,VLOOKUP(K50,AT_tider,2,0),0)</f>
        <v>0</v>
      </c>
      <c r="Y50" s="219" t="n">
        <f aca="false">IF(L50&lt;&gt;0,VLOOKUP(L50,SubAT_tider,2,0),0)</f>
        <v>0</v>
      </c>
      <c r="Z50" s="219" t="n">
        <f aca="false">IF(M50&lt;&gt;0,VLOOKUP(M50,IG_tider,2,0),0)</f>
        <v>0</v>
      </c>
      <c r="AA50" s="219"/>
      <c r="AB50" s="219"/>
      <c r="AC50" s="219" t="n">
        <f aca="false">IF(P50&lt;&gt;0,VLOOKUP(P50,Power_tider,2,0),0)</f>
        <v>0</v>
      </c>
      <c r="AD50" s="219" t="n">
        <f aca="false">IF(Q50&lt;&gt;0,VLOOKUP(Q50,FS_tider,2,0),0)</f>
        <v>0</v>
      </c>
      <c r="AE50" s="218"/>
      <c r="AF50" s="218" t="n">
        <f aca="false">SUM(W50:AE50)</f>
        <v>0</v>
      </c>
      <c r="AG50" s="220" t="n">
        <f aca="false">((AC50*2)+(W50*2)+(X50*1)+(Y50*0.77)+(Z50*0.68)+(AD50*0.8))</f>
        <v>0</v>
      </c>
      <c r="AH50" s="220" t="n">
        <f aca="false">(AG50+(((I50*V50)-SUM(W50:AE50))*0.3))</f>
        <v>0</v>
      </c>
      <c r="AI50" s="221" t="str">
        <f aca="false">IF(AH50&gt;1,AVERAGE(AH49:AH50),"")</f>
        <v/>
      </c>
      <c r="AJ50" s="221" t="str">
        <f aca="false">IF(AH50&gt;1,AVERAGE(AH48:AH50),"")</f>
        <v/>
      </c>
      <c r="AK50" s="221"/>
      <c r="AL50" s="221"/>
    </row>
    <row collapsed="false" customFormat="false" customHeight="true" hidden="false" ht="12" outlineLevel="0" r="51">
      <c r="C51" s="214" t="s">
        <v>22</v>
      </c>
      <c r="D51" s="117" t="n">
        <f aca="false">AE51</f>
        <v>0</v>
      </c>
      <c r="F51" s="225"/>
      <c r="G51" s="131"/>
      <c r="H51" s="131"/>
      <c r="I51" s="132" t="n">
        <f aca="false">SUM(I44:I50)/60</f>
        <v>0</v>
      </c>
      <c r="J51" s="133"/>
      <c r="K51" s="131"/>
      <c r="L51" s="131"/>
      <c r="M51" s="131"/>
      <c r="N51" s="131"/>
      <c r="O51" s="131"/>
      <c r="P51" s="131"/>
      <c r="Q51" s="131"/>
      <c r="R51" s="131"/>
      <c r="U51" s="226" t="s">
        <v>135</v>
      </c>
      <c r="V51" s="190"/>
      <c r="W51" s="227" t="n">
        <f aca="false">SUM(W44:W50)</f>
        <v>0</v>
      </c>
      <c r="X51" s="227" t="n">
        <f aca="false">SUM(X44:X50)</f>
        <v>0</v>
      </c>
      <c r="Y51" s="227" t="n">
        <f aca="false">SUM(Y44:Y50)</f>
        <v>0</v>
      </c>
      <c r="Z51" s="227" t="n">
        <f aca="false">SUM(Z44:Z50)</f>
        <v>0</v>
      </c>
      <c r="AA51" s="227" t="n">
        <f aca="false">SUM(AA44:AA50)</f>
        <v>0</v>
      </c>
      <c r="AB51" s="227" t="n">
        <f aca="false">SUM(AB44:AB50)</f>
        <v>0</v>
      </c>
      <c r="AC51" s="227" t="n">
        <f aca="false">SUM(AC44:AC50)</f>
        <v>0</v>
      </c>
      <c r="AD51" s="227" t="n">
        <f aca="false">SUM(AD44:AD50)</f>
        <v>0</v>
      </c>
      <c r="AE51" s="227" t="n">
        <f aca="false">SUM(AE44:AE50)</f>
        <v>0</v>
      </c>
      <c r="AF51" s="228" t="n">
        <f aca="false">SUM(AF44:AF50)</f>
        <v>0</v>
      </c>
      <c r="AG51" s="228" t="n">
        <f aca="false">SUM(AG44:AG50)</f>
        <v>0</v>
      </c>
      <c r="AH51" s="228" t="n">
        <f aca="false">SUM(AH44:AH50)</f>
        <v>0</v>
      </c>
      <c r="AI51" s="221"/>
      <c r="AJ51" s="221"/>
      <c r="AK51" s="221" t="b">
        <f aca="false">IF(AH51&gt;1,AVERAGE(AH51,AH42,AH33,AH24))</f>
        <v>0</v>
      </c>
      <c r="AL51" s="221" t="b">
        <f aca="false">IF(AH51&gt;1,AVERAGE(AH51,AH42))</f>
        <v>0</v>
      </c>
    </row>
    <row collapsed="false" customFormat="false" customHeight="true" hidden="false" ht="12" outlineLevel="0" r="52">
      <c r="F52" s="230" t="s">
        <v>139</v>
      </c>
      <c r="J52" s="134"/>
      <c r="AF52" s="231" t="str">
        <f aca="false">IF(SUM(W52:AE52)&gt;0,(SUM(W52:AE52)),"")</f>
        <v/>
      </c>
    </row>
    <row collapsed="false" customFormat="false" customHeight="true" hidden="false" ht="12" outlineLevel="0" r="53">
      <c r="A53" s="212" t="s">
        <v>12</v>
      </c>
      <c r="B53" s="213" t="n">
        <f aca="false">I60</f>
        <v>0</v>
      </c>
      <c r="C53" s="214" t="s">
        <v>15</v>
      </c>
      <c r="D53" s="117" t="n">
        <f aca="false">X60</f>
        <v>0</v>
      </c>
      <c r="F53" s="215" t="inlineStr">
        <f aca="false">F50+1</f>
        <is>
          <t/>
        </is>
      </c>
      <c r="G53" s="119"/>
      <c r="H53" s="119"/>
      <c r="I53" s="120"/>
      <c r="J53" s="121"/>
      <c r="K53" s="121"/>
      <c r="L53" s="121"/>
      <c r="M53" s="121"/>
      <c r="N53" s="121"/>
      <c r="O53" s="121"/>
      <c r="P53" s="121"/>
      <c r="Q53" s="121"/>
      <c r="R53" s="122"/>
      <c r="S53" s="122"/>
      <c r="T53" s="122"/>
      <c r="U53" s="217"/>
      <c r="V53" s="218" t="n">
        <f aca="false">$V$2</f>
        <v>1</v>
      </c>
      <c r="W53" s="219" t="n">
        <f aca="false">IF(J53&lt;&gt;0,VLOOKUP(J53,Max_tider,2,0),0)</f>
        <v>0</v>
      </c>
      <c r="X53" s="219" t="n">
        <f aca="false">IF(K53&lt;&gt;0,VLOOKUP(K53,AT_tider,2,0),0)</f>
        <v>0</v>
      </c>
      <c r="Y53" s="219" t="n">
        <f aca="false">IF(L53&lt;&gt;0,VLOOKUP(L53,SubAT_tider,2,0),0)</f>
        <v>0</v>
      </c>
      <c r="Z53" s="219" t="n">
        <f aca="false">IF(M53&lt;&gt;0,VLOOKUP(M53,IG_tider,2,0),0)</f>
        <v>0</v>
      </c>
      <c r="AA53" s="219"/>
      <c r="AB53" s="219"/>
      <c r="AC53" s="219" t="n">
        <f aca="false">IF(P53&lt;&gt;0,VLOOKUP(P53,Power_tider,2,0),0)</f>
        <v>0</v>
      </c>
      <c r="AD53" s="219" t="n">
        <f aca="false">IF(Q53&lt;&gt;0,VLOOKUP(Q53,FS_tider,2,0),0)</f>
        <v>0</v>
      </c>
      <c r="AE53" s="218"/>
      <c r="AF53" s="218" t="n">
        <f aca="false">SUM(W53:AE53)</f>
        <v>0</v>
      </c>
      <c r="AG53" s="220" t="n">
        <f aca="false">((AC53*2)+(W53*2)+(X53*1)+(Y53*0.77)+(Z53*0.68)+(AD53*0.8))</f>
        <v>0</v>
      </c>
      <c r="AH53" s="220" t="n">
        <f aca="false">(AG53+(((I53*V53)-SUM(W53:AE53))*0.3))</f>
        <v>0</v>
      </c>
      <c r="AI53" s="221" t="str">
        <f aca="false">IF(AH53&gt;1,AVERAGE(AH50,AH53),"")</f>
        <v/>
      </c>
      <c r="AJ53" s="221" t="str">
        <f aca="false">IF(AH53&gt;1,AVERAGE(AH49,AH50,AH53),"")</f>
        <v/>
      </c>
      <c r="AK53" s="221"/>
      <c r="AL53" s="221"/>
    </row>
    <row collapsed="false" customFormat="false" customHeight="true" hidden="false" ht="12" outlineLevel="0" r="54">
      <c r="A54" s="222" t="s">
        <v>13</v>
      </c>
      <c r="B54" s="213" t="n">
        <f aca="false">W60</f>
        <v>0</v>
      </c>
      <c r="C54" s="214" t="s">
        <v>16</v>
      </c>
      <c r="D54" s="117" t="n">
        <f aca="false">Y60</f>
        <v>0</v>
      </c>
      <c r="F54" s="215" t="inlineStr">
        <f aca="false">F53+1</f>
        <is>
          <t/>
        </is>
      </c>
      <c r="G54" s="119"/>
      <c r="H54" s="119"/>
      <c r="I54" s="120"/>
      <c r="J54" s="121"/>
      <c r="K54" s="121"/>
      <c r="L54" s="121"/>
      <c r="M54" s="121"/>
      <c r="N54" s="126"/>
      <c r="O54" s="126"/>
      <c r="P54" s="126"/>
      <c r="Q54" s="121"/>
      <c r="R54" s="122"/>
      <c r="S54" s="122"/>
      <c r="T54" s="122"/>
      <c r="U54" s="217"/>
      <c r="V54" s="218" t="n">
        <f aca="false">$V$2</f>
        <v>1</v>
      </c>
      <c r="W54" s="219" t="n">
        <f aca="false">IF(J54&lt;&gt;0,VLOOKUP(J54,Max_tider,2,0),0)</f>
        <v>0</v>
      </c>
      <c r="X54" s="219" t="n">
        <f aca="false">IF(K54&lt;&gt;0,VLOOKUP(K54,AT_tider,2,0),0)</f>
        <v>0</v>
      </c>
      <c r="Y54" s="219" t="n">
        <f aca="false">IF(L54&lt;&gt;0,VLOOKUP(L54,SubAT_tider,2,0),0)</f>
        <v>0</v>
      </c>
      <c r="Z54" s="219" t="n">
        <f aca="false">IF(M54&lt;&gt;0,VLOOKUP(M54,IG_tider,2,0),0)</f>
        <v>0</v>
      </c>
      <c r="AA54" s="219"/>
      <c r="AB54" s="219"/>
      <c r="AC54" s="219" t="n">
        <f aca="false">IF(P54&lt;&gt;0,VLOOKUP(P54,Power_tider,2,0),0)</f>
        <v>0</v>
      </c>
      <c r="AD54" s="219" t="n">
        <f aca="false">IF(Q54&lt;&gt;0,VLOOKUP(Q54,FS_tider,2,0),0)</f>
        <v>0</v>
      </c>
      <c r="AE54" s="218"/>
      <c r="AF54" s="218" t="n">
        <f aca="false">SUM(W54:AE54)</f>
        <v>0</v>
      </c>
      <c r="AG54" s="220" t="n">
        <f aca="false">((AC54*2)+(W54*2)+(X54*1)+(Y54*0.77)+(Z54*0.68)+(AD54*0.8))</f>
        <v>0</v>
      </c>
      <c r="AH54" s="220" t="n">
        <f aca="false">(AG54+(((I54*V54)-SUM(W54:AE54))*0.3))</f>
        <v>0</v>
      </c>
      <c r="AI54" s="221" t="str">
        <f aca="false">IF(AH54&gt;1,AVERAGE(AH53:AH54),"")</f>
        <v/>
      </c>
      <c r="AJ54" s="221" t="str">
        <f aca="false">IF(AH54&gt;1,AVERAGE(AH50,AH53,AH54),"")</f>
        <v/>
      </c>
      <c r="AK54" s="221"/>
      <c r="AL54" s="221"/>
    </row>
    <row collapsed="false" customFormat="false" customHeight="true" hidden="false" ht="12" outlineLevel="0" r="55">
      <c r="C55" s="223" t="s">
        <v>17</v>
      </c>
      <c r="D55" s="117" t="n">
        <f aca="false">Z60</f>
        <v>0</v>
      </c>
      <c r="F55" s="215" t="inlineStr">
        <f aca="false">F54+1</f>
        <is>
          <t/>
        </is>
      </c>
      <c r="G55" s="119"/>
      <c r="H55" s="119"/>
      <c r="I55" s="126"/>
      <c r="J55" s="126"/>
      <c r="K55" s="126"/>
      <c r="L55" s="126"/>
      <c r="M55" s="126"/>
      <c r="N55" s="126"/>
      <c r="O55" s="126"/>
      <c r="P55" s="127"/>
      <c r="Q55" s="126"/>
      <c r="R55" s="122"/>
      <c r="S55" s="122"/>
      <c r="T55" s="122"/>
      <c r="U55" s="224"/>
      <c r="V55" s="218" t="n">
        <f aca="false">$V$2</f>
        <v>1</v>
      </c>
      <c r="W55" s="219" t="n">
        <f aca="false">IF(J55&lt;&gt;0,VLOOKUP(J55,Max_tider,2,0),0)</f>
        <v>0</v>
      </c>
      <c r="X55" s="219" t="n">
        <f aca="false">IF(K55&lt;&gt;0,VLOOKUP(K55,AT_tider,2,0),0)</f>
        <v>0</v>
      </c>
      <c r="Y55" s="219" t="n">
        <f aca="false">IF(L55&lt;&gt;0,VLOOKUP(L55,SubAT_tider,2,0),0)</f>
        <v>0</v>
      </c>
      <c r="Z55" s="219" t="n">
        <f aca="false">IF(M55&lt;&gt;0,VLOOKUP(M55,IG_tider,2,0),0)</f>
        <v>0</v>
      </c>
      <c r="AA55" s="219"/>
      <c r="AB55" s="219"/>
      <c r="AC55" s="219" t="n">
        <f aca="false">IF(P55&lt;&gt;0,VLOOKUP(P55,Power_tider,2,0),0)</f>
        <v>0</v>
      </c>
      <c r="AD55" s="219" t="n">
        <f aca="false">IF(Q55&lt;&gt;0,VLOOKUP(Q55,FS_tider,2,0),0)</f>
        <v>0</v>
      </c>
      <c r="AE55" s="218"/>
      <c r="AF55" s="218" t="n">
        <f aca="false">SUM(W55:AE55)</f>
        <v>0</v>
      </c>
      <c r="AG55" s="220" t="n">
        <f aca="false">((AC55*2)+(W55*2)+(X55*1)+(Y55*0.77)+(Z55*0.68)+(AD55*0.8))</f>
        <v>0</v>
      </c>
      <c r="AH55" s="220" t="n">
        <f aca="false">(AG55+(((I55*V55)-SUM(W55:AE55))*0.3))</f>
        <v>0</v>
      </c>
      <c r="AI55" s="221" t="str">
        <f aca="false">IF(AH55&gt;1,AVERAGE(AH54:AH55),"")</f>
        <v/>
      </c>
      <c r="AJ55" s="221" t="str">
        <f aca="false">IF(AH55&gt;1,AVERAGE(AH53:AH55),"")</f>
        <v/>
      </c>
      <c r="AK55" s="221"/>
      <c r="AL55" s="221"/>
    </row>
    <row collapsed="false" customFormat="false" customHeight="true" hidden="false" ht="12" outlineLevel="0" r="56">
      <c r="C56" s="223" t="s">
        <v>69</v>
      </c>
      <c r="D56" s="117" t="n">
        <f aca="false">AA60</f>
        <v>0</v>
      </c>
      <c r="F56" s="215" t="inlineStr">
        <f aca="false">F55+1</f>
        <is>
          <t/>
        </is>
      </c>
      <c r="G56" s="119"/>
      <c r="H56" s="119"/>
      <c r="I56" s="120"/>
      <c r="J56" s="121"/>
      <c r="K56" s="121"/>
      <c r="L56" s="121"/>
      <c r="M56" s="121"/>
      <c r="N56" s="121"/>
      <c r="O56" s="121"/>
      <c r="P56" s="216"/>
      <c r="Q56" s="121"/>
      <c r="R56" s="122"/>
      <c r="S56" s="122"/>
      <c r="T56" s="122"/>
      <c r="U56" s="217"/>
      <c r="V56" s="218" t="n">
        <f aca="false">$V$2</f>
        <v>1</v>
      </c>
      <c r="W56" s="219" t="n">
        <f aca="false">IF(J56&lt;&gt;0,VLOOKUP(J56,Max_tider,2,0),0)</f>
        <v>0</v>
      </c>
      <c r="X56" s="219" t="n">
        <f aca="false">IF(K56&lt;&gt;0,VLOOKUP(K56,AT_tider,2,0),0)</f>
        <v>0</v>
      </c>
      <c r="Y56" s="219" t="n">
        <f aca="false">IF(L56&lt;&gt;0,VLOOKUP(L56,SubAT_tider,2,0),0)</f>
        <v>0</v>
      </c>
      <c r="Z56" s="219" t="n">
        <f aca="false">IF(M56&lt;&gt;0,VLOOKUP(M56,IG_tider,2,0),0)</f>
        <v>0</v>
      </c>
      <c r="AA56" s="219"/>
      <c r="AB56" s="219"/>
      <c r="AC56" s="219" t="n">
        <f aca="false">IF(P56&lt;&gt;0,VLOOKUP(P56,Power_tider,2,0),0)</f>
        <v>0</v>
      </c>
      <c r="AD56" s="219" t="n">
        <f aca="false">IF(Q56&lt;&gt;0,VLOOKUP(Q56,FS_tider,2,0),0)</f>
        <v>0</v>
      </c>
      <c r="AE56" s="218"/>
      <c r="AF56" s="218" t="n">
        <f aca="false">SUM(W56:AE56)</f>
        <v>0</v>
      </c>
      <c r="AG56" s="220" t="n">
        <f aca="false">((AC56*2)+(W56*2)+(X56*1)+(Y56*0.77)+(Z56*0.68)+(AD56*0.8))</f>
        <v>0</v>
      </c>
      <c r="AH56" s="220" t="n">
        <f aca="false">(AG56+(((I56*V56)-SUM(W56:AE56))*0.3))</f>
        <v>0</v>
      </c>
      <c r="AI56" s="221" t="str">
        <f aca="false">IF(AH56&gt;1,AVERAGE(AH55:AH56),"")</f>
        <v/>
      </c>
      <c r="AJ56" s="221" t="str">
        <f aca="false">IF(AH56&gt;1,AVERAGE(AH54:AH56),"")</f>
        <v/>
      </c>
      <c r="AK56" s="221"/>
      <c r="AL56" s="221"/>
    </row>
    <row collapsed="false" customFormat="false" customHeight="true" hidden="false" ht="12" outlineLevel="0" r="57">
      <c r="C57" s="223" t="s">
        <v>70</v>
      </c>
      <c r="D57" s="117" t="n">
        <f aca="false">AB60</f>
        <v>0</v>
      </c>
      <c r="F57" s="215" t="inlineStr">
        <f aca="false">F56+1</f>
        <is>
          <t/>
        </is>
      </c>
      <c r="G57" s="119"/>
      <c r="H57" s="119"/>
      <c r="I57" s="120"/>
      <c r="J57" s="121"/>
      <c r="K57" s="121"/>
      <c r="L57" s="121"/>
      <c r="M57" s="121"/>
      <c r="N57" s="121"/>
      <c r="O57" s="121"/>
      <c r="P57" s="121"/>
      <c r="Q57" s="121"/>
      <c r="R57" s="122"/>
      <c r="S57" s="122"/>
      <c r="T57" s="122"/>
      <c r="U57" s="224"/>
      <c r="V57" s="218" t="n">
        <f aca="false">$V$2</f>
        <v>1</v>
      </c>
      <c r="W57" s="219" t="n">
        <f aca="false">IF(J57&lt;&gt;0,VLOOKUP(J57,Max_tider,2,0),0)</f>
        <v>0</v>
      </c>
      <c r="X57" s="219" t="n">
        <f aca="false">IF(K57&lt;&gt;0,VLOOKUP(K57,AT_tider,2,0),0)</f>
        <v>0</v>
      </c>
      <c r="Y57" s="219" t="n">
        <f aca="false">IF(L57&lt;&gt;0,VLOOKUP(L57,SubAT_tider,2,0),0)</f>
        <v>0</v>
      </c>
      <c r="Z57" s="219" t="n">
        <f aca="false">IF(M57&lt;&gt;0,VLOOKUP(M57,IG_tider,2,0),0)</f>
        <v>0</v>
      </c>
      <c r="AA57" s="219"/>
      <c r="AB57" s="219"/>
      <c r="AC57" s="219" t="n">
        <f aca="false">IF(P57&lt;&gt;0,VLOOKUP(P57,Power_tider,2,0),0)</f>
        <v>0</v>
      </c>
      <c r="AD57" s="219" t="n">
        <f aca="false">IF(Q57&lt;&gt;0,VLOOKUP(Q57,FS_tider,2,0),0)</f>
        <v>0</v>
      </c>
      <c r="AE57" s="218"/>
      <c r="AF57" s="218" t="n">
        <f aca="false">SUM(W57:AE57)</f>
        <v>0</v>
      </c>
      <c r="AG57" s="220" t="n">
        <f aca="false">((AC57*2)+(W57*2)+(X57*1)+(Y57*0.77)+(Z57*0.68)+(AD57*0.8))</f>
        <v>0</v>
      </c>
      <c r="AH57" s="220" t="n">
        <f aca="false">(AG57+(((I57*V57)-SUM(W57:AE57))*0.3))</f>
        <v>0</v>
      </c>
      <c r="AI57" s="221" t="str">
        <f aca="false">IF(AH57&gt;1,AVERAGE(AH56:AH57),"")</f>
        <v/>
      </c>
      <c r="AJ57" s="221" t="str">
        <f aca="false">IF(AH57&gt;1,AVERAGE(AH55:AH57),"")</f>
        <v/>
      </c>
      <c r="AK57" s="221"/>
      <c r="AL57" s="221"/>
    </row>
    <row collapsed="false" customFormat="false" customHeight="true" hidden="false" ht="12" outlineLevel="0" r="58">
      <c r="C58" s="214" t="s">
        <v>20</v>
      </c>
      <c r="D58" s="117" t="n">
        <f aca="false">AC60</f>
        <v>0</v>
      </c>
      <c r="F58" s="215" t="inlineStr">
        <f aca="false">F57+1</f>
        <is>
          <t/>
        </is>
      </c>
      <c r="G58" s="119"/>
      <c r="H58" s="119"/>
      <c r="I58" s="120"/>
      <c r="J58" s="121"/>
      <c r="K58" s="121"/>
      <c r="L58" s="121"/>
      <c r="M58" s="121"/>
      <c r="N58" s="121"/>
      <c r="O58" s="121"/>
      <c r="P58" s="127"/>
      <c r="Q58" s="121"/>
      <c r="R58" s="122"/>
      <c r="S58" s="122"/>
      <c r="T58" s="122"/>
      <c r="U58" s="224"/>
      <c r="V58" s="218" t="n">
        <f aca="false">$V$2</f>
        <v>1</v>
      </c>
      <c r="W58" s="219" t="n">
        <f aca="false">IF(J58&lt;&gt;0,VLOOKUP(J58,Max_tider,2,0),0)</f>
        <v>0</v>
      </c>
      <c r="X58" s="219" t="n">
        <f aca="false">IF(K58&lt;&gt;0,VLOOKUP(K58,AT_tider,2,0),0)</f>
        <v>0</v>
      </c>
      <c r="Y58" s="219" t="n">
        <f aca="false">IF(L58&lt;&gt;0,VLOOKUP(L58,SubAT_tider,2,0),0)</f>
        <v>0</v>
      </c>
      <c r="Z58" s="219" t="n">
        <f aca="false">IF(M58&lt;&gt;0,VLOOKUP(M58,IG_tider,2,0),0)</f>
        <v>0</v>
      </c>
      <c r="AA58" s="219"/>
      <c r="AB58" s="219"/>
      <c r="AC58" s="219" t="n">
        <f aca="false">IF(P58&lt;&gt;0,VLOOKUP(P58,Power_tider,2,0),0)</f>
        <v>0</v>
      </c>
      <c r="AD58" s="219" t="n">
        <f aca="false">IF(Q58&lt;&gt;0,VLOOKUP(Q58,FS_tider,2,0),0)</f>
        <v>0</v>
      </c>
      <c r="AE58" s="218"/>
      <c r="AF58" s="218" t="n">
        <f aca="false">SUM(W58:AE58)</f>
        <v>0</v>
      </c>
      <c r="AG58" s="220" t="n">
        <f aca="false">((AC58*2)+(W58*2)+(X58*1)+(Y58*0.77)+(Z58*0.68)+(AD58*0.8))</f>
        <v>0</v>
      </c>
      <c r="AH58" s="220" t="n">
        <f aca="false">(AG58+(((I58*V58)-SUM(W58:AE58))*0.3))</f>
        <v>0</v>
      </c>
      <c r="AI58" s="221" t="str">
        <f aca="false">IF(AH58&gt;1,AVERAGE(AH57:AH58),"")</f>
        <v/>
      </c>
      <c r="AJ58" s="221" t="str">
        <f aca="false">IF(AH58&gt;1,AVERAGE(AH56:AH58),"")</f>
        <v/>
      </c>
      <c r="AK58" s="221"/>
      <c r="AL58" s="221"/>
    </row>
    <row collapsed="false" customFormat="false" customHeight="true" hidden="false" ht="12" outlineLevel="0" r="59">
      <c r="C59" s="214" t="s">
        <v>21</v>
      </c>
      <c r="D59" s="117" t="n">
        <f aca="false">AD60</f>
        <v>0</v>
      </c>
      <c r="F59" s="215" t="inlineStr">
        <f aca="false">F58+1</f>
        <is>
          <t/>
        </is>
      </c>
      <c r="G59" s="119"/>
      <c r="H59" s="119"/>
      <c r="I59" s="120"/>
      <c r="J59" s="121"/>
      <c r="K59" s="121"/>
      <c r="L59" s="127"/>
      <c r="M59" s="127"/>
      <c r="N59" s="121"/>
      <c r="O59" s="121"/>
      <c r="P59" s="121"/>
      <c r="Q59" s="121"/>
      <c r="R59" s="122"/>
      <c r="S59" s="122"/>
      <c r="T59" s="122"/>
      <c r="U59" s="224"/>
      <c r="V59" s="218" t="n">
        <f aca="false">$V$2</f>
        <v>1</v>
      </c>
      <c r="W59" s="219" t="n">
        <f aca="false">IF(J59&lt;&gt;0,VLOOKUP(J59,Max_tider,2,0),0)</f>
        <v>0</v>
      </c>
      <c r="X59" s="219" t="n">
        <f aca="false">IF(K59&lt;&gt;0,VLOOKUP(K59,AT_tider,2,0),0)</f>
        <v>0</v>
      </c>
      <c r="Y59" s="219" t="n">
        <f aca="false">IF(L59&lt;&gt;0,VLOOKUP(L59,SubAT_tider,2,0),0)</f>
        <v>0</v>
      </c>
      <c r="Z59" s="219" t="n">
        <f aca="false">IF(M59&lt;&gt;0,VLOOKUP(M59,IG_tider,2,0),0)</f>
        <v>0</v>
      </c>
      <c r="AA59" s="219"/>
      <c r="AB59" s="219"/>
      <c r="AC59" s="219" t="n">
        <f aca="false">IF(P59&lt;&gt;0,VLOOKUP(P59,Power_tider,2,0),0)</f>
        <v>0</v>
      </c>
      <c r="AD59" s="219" t="n">
        <f aca="false">IF(Q59&lt;&gt;0,VLOOKUP(Q59,FS_tider,2,0),0)</f>
        <v>0</v>
      </c>
      <c r="AE59" s="218"/>
      <c r="AF59" s="218" t="n">
        <f aca="false">SUM(W59:AE59)</f>
        <v>0</v>
      </c>
      <c r="AG59" s="220" t="n">
        <f aca="false">((AC59*2)+(W59*2)+(X59*1)+(Y59*0.77)+(Z59*0.68)+(AD59*0.8))</f>
        <v>0</v>
      </c>
      <c r="AH59" s="220" t="n">
        <f aca="false">(AG59+(((I59*V59)-SUM(W59:AE59))*0.3))</f>
        <v>0</v>
      </c>
      <c r="AI59" s="221" t="str">
        <f aca="false">IF(AH59&gt;1,AVERAGE(AH58:AH59),"")</f>
        <v/>
      </c>
      <c r="AJ59" s="221" t="str">
        <f aca="false">IF(AH59&gt;1,AVERAGE(AH57:AH59),"")</f>
        <v/>
      </c>
      <c r="AK59" s="221"/>
      <c r="AL59" s="221"/>
    </row>
    <row collapsed="false" customFormat="false" customHeight="true" hidden="false" ht="12" outlineLevel="0" r="60">
      <c r="C60" s="214" t="s">
        <v>22</v>
      </c>
      <c r="D60" s="117" t="n">
        <f aca="false">AE60</f>
        <v>0</v>
      </c>
      <c r="F60" s="225"/>
      <c r="G60" s="131"/>
      <c r="H60" s="131"/>
      <c r="I60" s="132" t="n">
        <f aca="false">SUM(I53:I59)/60</f>
        <v>0</v>
      </c>
      <c r="J60" s="133"/>
      <c r="K60" s="131"/>
      <c r="L60" s="131"/>
      <c r="M60" s="131"/>
      <c r="N60" s="131"/>
      <c r="O60" s="131"/>
      <c r="P60" s="131"/>
      <c r="Q60" s="131"/>
      <c r="R60" s="131"/>
      <c r="U60" s="226" t="s">
        <v>135</v>
      </c>
      <c r="V60" s="190"/>
      <c r="W60" s="227" t="n">
        <f aca="false">SUM(W53:W59)</f>
        <v>0</v>
      </c>
      <c r="X60" s="227" t="n">
        <f aca="false">SUM(X53:X59)</f>
        <v>0</v>
      </c>
      <c r="Y60" s="227" t="n">
        <f aca="false">SUM(Y53:Y59)</f>
        <v>0</v>
      </c>
      <c r="Z60" s="227" t="n">
        <f aca="false">SUM(Z53:Z59)</f>
        <v>0</v>
      </c>
      <c r="AA60" s="227" t="n">
        <f aca="false">SUM(AA53:AA59)</f>
        <v>0</v>
      </c>
      <c r="AB60" s="227" t="n">
        <f aca="false">SUM(AB53:AB59)</f>
        <v>0</v>
      </c>
      <c r="AC60" s="227" t="n">
        <f aca="false">SUM(AC53:AC59)</f>
        <v>0</v>
      </c>
      <c r="AD60" s="227" t="n">
        <f aca="false">SUM(AD53:AD59)</f>
        <v>0</v>
      </c>
      <c r="AE60" s="227" t="n">
        <f aca="false">SUM(AE53:AE59)</f>
        <v>0</v>
      </c>
      <c r="AF60" s="228" t="n">
        <f aca="false">SUM(AF53:AF59)</f>
        <v>0</v>
      </c>
      <c r="AG60" s="228" t="n">
        <f aca="false">SUM(AG53:AG59)</f>
        <v>0</v>
      </c>
      <c r="AH60" s="228" t="n">
        <f aca="false">SUM(AH53:AH59)</f>
        <v>0</v>
      </c>
      <c r="AI60" s="221"/>
      <c r="AJ60" s="221"/>
      <c r="AK60" s="221" t="b">
        <f aca="false">IF(AH60&gt;1,AVERAGE(AH60,AH51,AH42,AH33,AH24))</f>
        <v>0</v>
      </c>
      <c r="AL60" s="221" t="b">
        <f aca="false">IF(AH60&gt;1,AVERAGE(AH60,AH51))</f>
        <v>0</v>
      </c>
    </row>
    <row collapsed="false" customFormat="false" customHeight="true" hidden="false" ht="12" outlineLevel="0" r="61">
      <c r="F61" s="230" t="s">
        <v>140</v>
      </c>
      <c r="AF61" s="231" t="str">
        <f aca="false">IF(SUM(W61:AE61)&gt;0,(SUM(W61:AE61)),"")</f>
        <v/>
      </c>
    </row>
    <row collapsed="false" customFormat="false" customHeight="true" hidden="false" ht="12" outlineLevel="0" r="62">
      <c r="A62" s="212" t="s">
        <v>12</v>
      </c>
      <c r="B62" s="213" t="n">
        <f aca="false">I69</f>
        <v>0</v>
      </c>
      <c r="C62" s="214" t="s">
        <v>15</v>
      </c>
      <c r="D62" s="117" t="n">
        <f aca="false">X69</f>
        <v>0</v>
      </c>
      <c r="F62" s="215" t="inlineStr">
        <f aca="false">F59+1</f>
        <is>
          <t/>
        </is>
      </c>
      <c r="G62" s="119"/>
      <c r="H62" s="119"/>
      <c r="I62" s="120"/>
      <c r="J62" s="121"/>
      <c r="K62" s="121"/>
      <c r="L62" s="121"/>
      <c r="M62" s="121"/>
      <c r="N62" s="121"/>
      <c r="O62" s="121"/>
      <c r="P62" s="121"/>
      <c r="Q62" s="121"/>
      <c r="R62" s="122"/>
      <c r="S62" s="122"/>
      <c r="T62" s="122"/>
      <c r="U62" s="217"/>
      <c r="V62" s="218" t="n">
        <f aca="false">$V$2</f>
        <v>1</v>
      </c>
      <c r="W62" s="219" t="n">
        <f aca="false">IF(J62&lt;&gt;0,VLOOKUP(J62,Max_tider,2,0),0)</f>
        <v>0</v>
      </c>
      <c r="X62" s="219" t="n">
        <f aca="false">IF(K62&lt;&gt;0,VLOOKUP(K62,AT_tider,2,0),0)</f>
        <v>0</v>
      </c>
      <c r="Y62" s="219" t="n">
        <f aca="false">IF(L62&lt;&gt;0,VLOOKUP(L62,SubAT_tider,2,0),0)</f>
        <v>0</v>
      </c>
      <c r="Z62" s="219" t="n">
        <f aca="false">IF(M62&lt;&gt;0,VLOOKUP(M62,IG_tider,2,0),0)</f>
        <v>0</v>
      </c>
      <c r="AA62" s="219"/>
      <c r="AB62" s="219"/>
      <c r="AC62" s="219" t="n">
        <f aca="false">IF(P62&lt;&gt;0,VLOOKUP(P62,Power_tider,2,0),0)</f>
        <v>0</v>
      </c>
      <c r="AD62" s="219" t="n">
        <f aca="false">IF(Q62&lt;&gt;0,VLOOKUP(Q62,FS_tider,2,0),0)</f>
        <v>0</v>
      </c>
      <c r="AE62" s="218"/>
      <c r="AF62" s="218" t="n">
        <f aca="false">SUM(W62:AE62)</f>
        <v>0</v>
      </c>
      <c r="AG62" s="220" t="n">
        <f aca="false">((AC62*2)+(W62*2)+(X62*1)+(Y62*0.77)+(Z62*0.68)+(AD62*0.8))</f>
        <v>0</v>
      </c>
      <c r="AH62" s="220" t="n">
        <f aca="false">(AG62+(((I62*V62)-SUM(W62:AE62))*0.3))</f>
        <v>0</v>
      </c>
      <c r="AI62" s="221" t="str">
        <f aca="false">IF(AH62&gt;1,AVERAGE(AH59,AH62),"")</f>
        <v/>
      </c>
      <c r="AJ62" s="221" t="str">
        <f aca="false">IF(AH62&gt;1,AVERAGE(AH58,AH59,AH62),"")</f>
        <v/>
      </c>
      <c r="AK62" s="221"/>
      <c r="AL62" s="221"/>
    </row>
    <row collapsed="false" customFormat="false" customHeight="true" hidden="false" ht="12" outlineLevel="0" r="63">
      <c r="A63" s="222" t="s">
        <v>13</v>
      </c>
      <c r="B63" s="213" t="n">
        <f aca="false">W69</f>
        <v>0</v>
      </c>
      <c r="C63" s="214" t="s">
        <v>16</v>
      </c>
      <c r="D63" s="117" t="n">
        <f aca="false">Y69</f>
        <v>0</v>
      </c>
      <c r="F63" s="215" t="inlineStr">
        <f aca="false">F62+1</f>
        <is>
          <t/>
        </is>
      </c>
      <c r="G63" s="119"/>
      <c r="H63" s="119"/>
      <c r="I63" s="120"/>
      <c r="J63" s="121"/>
      <c r="K63" s="121"/>
      <c r="L63" s="121"/>
      <c r="M63" s="121"/>
      <c r="N63" s="126"/>
      <c r="O63" s="126"/>
      <c r="P63" s="216"/>
      <c r="Q63" s="121"/>
      <c r="R63" s="122"/>
      <c r="S63" s="122"/>
      <c r="T63" s="122"/>
      <c r="U63" s="217"/>
      <c r="V63" s="218" t="n">
        <f aca="false">$V$2</f>
        <v>1</v>
      </c>
      <c r="W63" s="219" t="n">
        <f aca="false">IF(J63&lt;&gt;0,VLOOKUP(J63,Max_tider,2,0),0)</f>
        <v>0</v>
      </c>
      <c r="X63" s="219" t="n">
        <f aca="false">IF(K63&lt;&gt;0,VLOOKUP(K63,AT_tider,2,0),0)</f>
        <v>0</v>
      </c>
      <c r="Y63" s="219" t="n">
        <f aca="false">IF(L63&lt;&gt;0,VLOOKUP(L63,SubAT_tider,2,0),0)</f>
        <v>0</v>
      </c>
      <c r="Z63" s="219" t="n">
        <f aca="false">IF(M63&lt;&gt;0,VLOOKUP(M63,IG_tider,2,0),0)</f>
        <v>0</v>
      </c>
      <c r="AA63" s="219"/>
      <c r="AB63" s="219"/>
      <c r="AC63" s="219" t="n">
        <f aca="false">IF(P63&lt;&gt;0,VLOOKUP(P63,Power_tider,2,0),0)</f>
        <v>0</v>
      </c>
      <c r="AD63" s="219" t="n">
        <f aca="false">IF(Q63&lt;&gt;0,VLOOKUP(Q63,FS_tider,2,0),0)</f>
        <v>0</v>
      </c>
      <c r="AE63" s="218"/>
      <c r="AF63" s="218" t="n">
        <f aca="false">SUM(W63:AE63)</f>
        <v>0</v>
      </c>
      <c r="AG63" s="220" t="n">
        <f aca="false">((AC63*2)+(W63*2)+(X63*1)+(Y63*0.77)+(Z63*0.68)+(AD63*0.8))</f>
        <v>0</v>
      </c>
      <c r="AH63" s="220" t="n">
        <f aca="false">(AG63+(((I63*V63)-SUM(W63:AE63))*0.3))</f>
        <v>0</v>
      </c>
      <c r="AI63" s="221" t="str">
        <f aca="false">IF(AH63&gt;1,AVERAGE(AH62:AH63),"")</f>
        <v/>
      </c>
      <c r="AJ63" s="221" t="str">
        <f aca="false">IF(AH63&gt;1,AVERAGE(AH59,AH62,AH63),"")</f>
        <v/>
      </c>
      <c r="AK63" s="221"/>
      <c r="AL63" s="221"/>
    </row>
    <row collapsed="false" customFormat="false" customHeight="true" hidden="false" ht="12" outlineLevel="0" r="64">
      <c r="C64" s="223" t="s">
        <v>17</v>
      </c>
      <c r="D64" s="117" t="n">
        <f aca="false">Z69</f>
        <v>0</v>
      </c>
      <c r="F64" s="215" t="inlineStr">
        <f aca="false">F63+1</f>
        <is>
          <t/>
        </is>
      </c>
      <c r="G64" s="119"/>
      <c r="H64" s="119"/>
      <c r="I64" s="126"/>
      <c r="J64" s="126"/>
      <c r="K64" s="126"/>
      <c r="L64" s="126"/>
      <c r="M64" s="126"/>
      <c r="N64" s="126"/>
      <c r="O64" s="126"/>
      <c r="P64" s="126"/>
      <c r="Q64" s="126"/>
      <c r="R64" s="122"/>
      <c r="S64" s="122"/>
      <c r="T64" s="122"/>
      <c r="U64" s="224"/>
      <c r="V64" s="218" t="n">
        <f aca="false">$V$2</f>
        <v>1</v>
      </c>
      <c r="W64" s="219" t="n">
        <f aca="false">IF(J64&lt;&gt;0,VLOOKUP(J64,Max_tider,2,0),0)</f>
        <v>0</v>
      </c>
      <c r="X64" s="219" t="n">
        <f aca="false">IF(K64&lt;&gt;0,VLOOKUP(K64,AT_tider,2,0),0)</f>
        <v>0</v>
      </c>
      <c r="Y64" s="219" t="n">
        <f aca="false">IF(L64&lt;&gt;0,VLOOKUP(L64,SubAT_tider,2,0),0)</f>
        <v>0</v>
      </c>
      <c r="Z64" s="219" t="n">
        <f aca="false">IF(M64&lt;&gt;0,VLOOKUP(M64,IG_tider,2,0),0)</f>
        <v>0</v>
      </c>
      <c r="AA64" s="219"/>
      <c r="AB64" s="219"/>
      <c r="AC64" s="219" t="n">
        <f aca="false">IF(P64&lt;&gt;0,VLOOKUP(P64,Power_tider,2,0),0)</f>
        <v>0</v>
      </c>
      <c r="AD64" s="219" t="n">
        <f aca="false">IF(Q64&lt;&gt;0,VLOOKUP(Q64,FS_tider,2,0),0)</f>
        <v>0</v>
      </c>
      <c r="AE64" s="218"/>
      <c r="AF64" s="218" t="n">
        <f aca="false">SUM(W64:AE64)</f>
        <v>0</v>
      </c>
      <c r="AG64" s="220" t="n">
        <f aca="false">((AC64*2)+(W64*2)+(X64*1)+(Y64*0.77)+(Z64*0.68)+(AD64*0.8))</f>
        <v>0</v>
      </c>
      <c r="AH64" s="220" t="n">
        <f aca="false">(AG64+(((I64*V64)-SUM(W64:AE64))*0.3))</f>
        <v>0</v>
      </c>
      <c r="AI64" s="221" t="str">
        <f aca="false">IF(AH64&gt;1,AVERAGE(AH63:AH64),"")</f>
        <v/>
      </c>
      <c r="AJ64" s="221" t="str">
        <f aca="false">IF(AH64&gt;1,AVERAGE(AH62:AH64),"")</f>
        <v/>
      </c>
      <c r="AK64" s="221"/>
      <c r="AL64" s="221"/>
    </row>
    <row collapsed="false" customFormat="false" customHeight="true" hidden="false" ht="12" outlineLevel="0" r="65">
      <c r="C65" s="223" t="s">
        <v>69</v>
      </c>
      <c r="D65" s="117" t="n">
        <f aca="false">AA69</f>
        <v>0</v>
      </c>
      <c r="F65" s="215" t="inlineStr">
        <f aca="false">F64+1</f>
        <is>
          <t/>
        </is>
      </c>
      <c r="G65" s="119"/>
      <c r="H65" s="119"/>
      <c r="I65" s="120"/>
      <c r="J65" s="121"/>
      <c r="K65" s="121"/>
      <c r="L65" s="121"/>
      <c r="M65" s="121"/>
      <c r="N65" s="121"/>
      <c r="O65" s="121"/>
      <c r="P65" s="121"/>
      <c r="Q65" s="121"/>
      <c r="R65" s="122"/>
      <c r="S65" s="122"/>
      <c r="T65" s="122"/>
      <c r="U65" s="217"/>
      <c r="V65" s="218" t="n">
        <f aca="false">$V$2</f>
        <v>1</v>
      </c>
      <c r="W65" s="219" t="n">
        <f aca="false">IF(J65&lt;&gt;0,VLOOKUP(J65,Max_tider,2,0),0)</f>
        <v>0</v>
      </c>
      <c r="X65" s="219" t="n">
        <f aca="false">IF(K65&lt;&gt;0,VLOOKUP(K65,AT_tider,2,0),0)</f>
        <v>0</v>
      </c>
      <c r="Y65" s="219" t="n">
        <f aca="false">IF(L65&lt;&gt;0,VLOOKUP(L65,SubAT_tider,2,0),0)</f>
        <v>0</v>
      </c>
      <c r="Z65" s="219" t="n">
        <f aca="false">IF(M65&lt;&gt;0,VLOOKUP(M65,IG_tider,2,0),0)</f>
        <v>0</v>
      </c>
      <c r="AA65" s="219"/>
      <c r="AB65" s="219"/>
      <c r="AC65" s="219" t="n">
        <f aca="false">IF(P65&lt;&gt;0,VLOOKUP(P65,Power_tider,2,0),0)</f>
        <v>0</v>
      </c>
      <c r="AD65" s="219" t="n">
        <f aca="false">IF(Q65&lt;&gt;0,VLOOKUP(Q65,FS_tider,2,0),0)</f>
        <v>0</v>
      </c>
      <c r="AE65" s="218"/>
      <c r="AF65" s="218" t="n">
        <f aca="false">SUM(W65:AE65)</f>
        <v>0</v>
      </c>
      <c r="AG65" s="220" t="n">
        <f aca="false">((AC65*2)+(W65*2)+(X65*1)+(Y65*0.77)+(Z65*0.68)+(AD65*0.8))</f>
        <v>0</v>
      </c>
      <c r="AH65" s="220" t="n">
        <f aca="false">(AG65+(((I65*V65)-SUM(W65:AE65))*0.3))</f>
        <v>0</v>
      </c>
      <c r="AI65" s="221" t="str">
        <f aca="false">IF(AH65&gt;1,AVERAGE(AH64:AH65),"")</f>
        <v/>
      </c>
      <c r="AJ65" s="221" t="str">
        <f aca="false">IF(AH65&gt;1,AVERAGE(AH63:AH65),"")</f>
        <v/>
      </c>
      <c r="AK65" s="221"/>
      <c r="AL65" s="221"/>
    </row>
    <row collapsed="false" customFormat="false" customHeight="true" hidden="false" ht="12" outlineLevel="0" r="66">
      <c r="C66" s="223" t="s">
        <v>70</v>
      </c>
      <c r="D66" s="117" t="n">
        <f aca="false">AB69</f>
        <v>0</v>
      </c>
      <c r="F66" s="215" t="inlineStr">
        <f aca="false">F65+1</f>
        <is>
          <t/>
        </is>
      </c>
      <c r="G66" s="119"/>
      <c r="H66" s="119"/>
      <c r="I66" s="120"/>
      <c r="J66" s="121"/>
      <c r="K66" s="121"/>
      <c r="L66" s="121"/>
      <c r="M66" s="121"/>
      <c r="N66" s="121"/>
      <c r="O66" s="121"/>
      <c r="P66" s="121"/>
      <c r="Q66" s="121"/>
      <c r="R66" s="122"/>
      <c r="S66" s="122"/>
      <c r="T66" s="122"/>
      <c r="U66" s="224"/>
      <c r="V66" s="218" t="n">
        <f aca="false">$V$2</f>
        <v>1</v>
      </c>
      <c r="W66" s="219" t="n">
        <f aca="false">IF(J66&lt;&gt;0,VLOOKUP(J66,Max_tider,2,0),0)</f>
        <v>0</v>
      </c>
      <c r="X66" s="219" t="n">
        <f aca="false">IF(K66&lt;&gt;0,VLOOKUP(K66,AT_tider,2,0),0)</f>
        <v>0</v>
      </c>
      <c r="Y66" s="219" t="n">
        <f aca="false">IF(L66&lt;&gt;0,VLOOKUP(L66,SubAT_tider,2,0),0)</f>
        <v>0</v>
      </c>
      <c r="Z66" s="219" t="n">
        <f aca="false">IF(M66&lt;&gt;0,VLOOKUP(M66,IG_tider,2,0),0)</f>
        <v>0</v>
      </c>
      <c r="AA66" s="219"/>
      <c r="AB66" s="219"/>
      <c r="AC66" s="219" t="n">
        <f aca="false">IF(P66&lt;&gt;0,VLOOKUP(P66,Power_tider,2,0),0)</f>
        <v>0</v>
      </c>
      <c r="AD66" s="219" t="n">
        <f aca="false">IF(Q66&lt;&gt;0,VLOOKUP(Q66,FS_tider,2,0),0)</f>
        <v>0</v>
      </c>
      <c r="AE66" s="218"/>
      <c r="AF66" s="218" t="n">
        <f aca="false">SUM(W66:AE66)</f>
        <v>0</v>
      </c>
      <c r="AG66" s="220" t="n">
        <f aca="false">((AC66*2)+(W66*2)+(X66*1)+(Y66*0.77)+(Z66*0.68)+(AD66*0.8))</f>
        <v>0</v>
      </c>
      <c r="AH66" s="220" t="n">
        <f aca="false">(AG66+(((I66*V66)-SUM(W66:AE66))*0.3))</f>
        <v>0</v>
      </c>
      <c r="AI66" s="221" t="str">
        <f aca="false">IF(AH66&gt;1,AVERAGE(AH65:AH66),"")</f>
        <v/>
      </c>
      <c r="AJ66" s="221" t="str">
        <f aca="false">IF(AH66&gt;1,AVERAGE(AH64:AH66),"")</f>
        <v/>
      </c>
      <c r="AK66" s="221"/>
      <c r="AL66" s="221"/>
    </row>
    <row collapsed="false" customFormat="false" customHeight="true" hidden="false" ht="12" outlineLevel="0" r="67">
      <c r="C67" s="214" t="s">
        <v>20</v>
      </c>
      <c r="D67" s="117" t="n">
        <f aca="false">AC69</f>
        <v>0</v>
      </c>
      <c r="F67" s="215" t="inlineStr">
        <f aca="false">F66+1</f>
        <is>
          <t/>
        </is>
      </c>
      <c r="G67" s="119"/>
      <c r="H67" s="119"/>
      <c r="I67" s="120"/>
      <c r="J67" s="121"/>
      <c r="K67" s="121"/>
      <c r="L67" s="121"/>
      <c r="M67" s="127"/>
      <c r="N67" s="121"/>
      <c r="O67" s="121"/>
      <c r="P67" s="127"/>
      <c r="Q67" s="121"/>
      <c r="R67" s="122"/>
      <c r="S67" s="122"/>
      <c r="T67" s="122"/>
      <c r="U67" s="224"/>
      <c r="V67" s="218" t="n">
        <f aca="false">$V$2</f>
        <v>1</v>
      </c>
      <c r="W67" s="219" t="n">
        <f aca="false">IF(J67&lt;&gt;0,VLOOKUP(J67,Max_tider,2,0),0)</f>
        <v>0</v>
      </c>
      <c r="X67" s="219" t="n">
        <f aca="false">IF(K67&lt;&gt;0,VLOOKUP(K67,AT_tider,2,0),0)</f>
        <v>0</v>
      </c>
      <c r="Y67" s="219" t="n">
        <f aca="false">IF(L67&lt;&gt;0,VLOOKUP(L67,SubAT_tider,2,0),0)</f>
        <v>0</v>
      </c>
      <c r="Z67" s="219" t="n">
        <f aca="false">IF(M67&lt;&gt;0,VLOOKUP(M67,IG_tider,2,0),0)</f>
        <v>0</v>
      </c>
      <c r="AA67" s="219"/>
      <c r="AB67" s="219"/>
      <c r="AC67" s="219" t="n">
        <f aca="false">IF(P67&lt;&gt;0,VLOOKUP(P67,Power_tider,2,0),0)</f>
        <v>0</v>
      </c>
      <c r="AD67" s="219" t="n">
        <f aca="false">IF(Q67&lt;&gt;0,VLOOKUP(Q67,FS_tider,2,0),0)</f>
        <v>0</v>
      </c>
      <c r="AE67" s="218"/>
      <c r="AF67" s="218" t="n">
        <f aca="false">SUM(W67:AE67)</f>
        <v>0</v>
      </c>
      <c r="AG67" s="220" t="n">
        <f aca="false">((AC67*2)+(W67*2)+(X67*1)+(Y67*0.77)+(Z67*0.68)+(AD67*0.8))</f>
        <v>0</v>
      </c>
      <c r="AH67" s="220" t="n">
        <f aca="false">(AG67+(((I67*V67)-SUM(W67:AE67))*0.3))</f>
        <v>0</v>
      </c>
      <c r="AI67" s="221" t="str">
        <f aca="false">IF(AH67&gt;1,AVERAGE(AH66:AH67),"")</f>
        <v/>
      </c>
      <c r="AJ67" s="221" t="str">
        <f aca="false">IF(AH67&gt;1,AVERAGE(AH65:AH67),"")</f>
        <v/>
      </c>
      <c r="AK67" s="221"/>
      <c r="AL67" s="221"/>
    </row>
    <row collapsed="false" customFormat="false" customHeight="true" hidden="false" ht="12" outlineLevel="0" r="68">
      <c r="C68" s="214" t="s">
        <v>21</v>
      </c>
      <c r="D68" s="117" t="n">
        <f aca="false">AD69</f>
        <v>0</v>
      </c>
      <c r="F68" s="215" t="inlineStr">
        <f aca="false">F67+1</f>
        <is>
          <t/>
        </is>
      </c>
      <c r="G68" s="119"/>
      <c r="H68" s="119"/>
      <c r="I68" s="120"/>
      <c r="J68" s="121"/>
      <c r="K68" s="121"/>
      <c r="L68" s="121"/>
      <c r="M68" s="121"/>
      <c r="N68" s="121"/>
      <c r="O68" s="121"/>
      <c r="P68" s="121"/>
      <c r="Q68" s="121"/>
      <c r="R68" s="122"/>
      <c r="S68" s="122"/>
      <c r="T68" s="122"/>
      <c r="U68" s="224"/>
      <c r="V68" s="218" t="n">
        <f aca="false">$V$2</f>
        <v>1</v>
      </c>
      <c r="W68" s="219" t="n">
        <f aca="false">IF(J68&lt;&gt;0,VLOOKUP(J68,Max_tider,2,0),0)</f>
        <v>0</v>
      </c>
      <c r="X68" s="219" t="n">
        <f aca="false">IF(K68&lt;&gt;0,VLOOKUP(K68,AT_tider,2,0),0)</f>
        <v>0</v>
      </c>
      <c r="Y68" s="219" t="n">
        <f aca="false">IF(L68&lt;&gt;0,VLOOKUP(L68,SubAT_tider,2,0),0)</f>
        <v>0</v>
      </c>
      <c r="Z68" s="219" t="n">
        <f aca="false">IF(M68&lt;&gt;0,VLOOKUP(M68,IG_tider,2,0),0)</f>
        <v>0</v>
      </c>
      <c r="AA68" s="219"/>
      <c r="AB68" s="219"/>
      <c r="AC68" s="219" t="n">
        <f aca="false">IF(P68&lt;&gt;0,VLOOKUP(P68,Power_tider,2,0),0)</f>
        <v>0</v>
      </c>
      <c r="AD68" s="219" t="n">
        <f aca="false">IF(Q68&lt;&gt;0,VLOOKUP(Q68,FS_tider,2,0),0)</f>
        <v>0</v>
      </c>
      <c r="AE68" s="218"/>
      <c r="AF68" s="218" t="n">
        <f aca="false">SUM(W68:AE68)</f>
        <v>0</v>
      </c>
      <c r="AG68" s="220" t="n">
        <f aca="false">((AC68*2)+(W68*2)+(X68*1)+(Y68*0.77)+(Z68*0.68)+(AD68*0.8))</f>
        <v>0</v>
      </c>
      <c r="AH68" s="220" t="n">
        <f aca="false">(AG68+(((I68*V68)-SUM(W68:AE68))*0.3))</f>
        <v>0</v>
      </c>
      <c r="AI68" s="221" t="str">
        <f aca="false">IF(AH68&gt;1,AVERAGE(AH67:AH68),"")</f>
        <v/>
      </c>
      <c r="AJ68" s="221" t="str">
        <f aca="false">IF(AH68&gt;1,AVERAGE(AH66:AH68),"")</f>
        <v/>
      </c>
      <c r="AK68" s="221"/>
      <c r="AL68" s="221"/>
    </row>
    <row collapsed="false" customFormat="false" customHeight="true" hidden="false" ht="12" outlineLevel="0" r="69">
      <c r="C69" s="214" t="s">
        <v>22</v>
      </c>
      <c r="D69" s="117" t="n">
        <f aca="false">AE69</f>
        <v>0</v>
      </c>
      <c r="F69" s="225"/>
      <c r="G69" s="131"/>
      <c r="H69" s="131"/>
      <c r="I69" s="132" t="n">
        <f aca="false">SUM(I62:I68)/60</f>
        <v>0</v>
      </c>
      <c r="J69" s="133"/>
      <c r="K69" s="131"/>
      <c r="L69" s="131"/>
      <c r="M69" s="131"/>
      <c r="N69" s="131"/>
      <c r="O69" s="131"/>
      <c r="P69" s="131"/>
      <c r="Q69" s="131"/>
      <c r="R69" s="131"/>
      <c r="U69" s="226" t="s">
        <v>135</v>
      </c>
      <c r="V69" s="190"/>
      <c r="W69" s="227" t="n">
        <f aca="false">SUM(W62:W68)</f>
        <v>0</v>
      </c>
      <c r="X69" s="227" t="n">
        <f aca="false">SUM(X62:X68)</f>
        <v>0</v>
      </c>
      <c r="Y69" s="227" t="n">
        <f aca="false">SUM(Y62:Y68)</f>
        <v>0</v>
      </c>
      <c r="Z69" s="227" t="n">
        <f aca="false">SUM(Z62:Z68)</f>
        <v>0</v>
      </c>
      <c r="AA69" s="227" t="n">
        <f aca="false">SUM(AA62:AA68)</f>
        <v>0</v>
      </c>
      <c r="AB69" s="227" t="n">
        <f aca="false">SUM(AB62:AB68)</f>
        <v>0</v>
      </c>
      <c r="AC69" s="227" t="n">
        <f aca="false">SUM(AC62:AC68)</f>
        <v>0</v>
      </c>
      <c r="AD69" s="227" t="n">
        <f aca="false">SUM(AD62:AD68)</f>
        <v>0</v>
      </c>
      <c r="AE69" s="227" t="n">
        <f aca="false">SUM(AE62:AE68)</f>
        <v>0</v>
      </c>
      <c r="AF69" s="228" t="n">
        <f aca="false">SUM(AF62:AF68)</f>
        <v>0</v>
      </c>
      <c r="AG69" s="228" t="n">
        <f aca="false">SUM(AG62:AG68)</f>
        <v>0</v>
      </c>
      <c r="AH69" s="228" t="n">
        <f aca="false">SUM(AH62:AH68)</f>
        <v>0</v>
      </c>
      <c r="AI69" s="221"/>
      <c r="AJ69" s="221"/>
      <c r="AK69" s="221" t="b">
        <f aca="false">IF(AH69&gt;1,AVERAGE(AH69,AH60,AH51,AH42,AH33))</f>
        <v>0</v>
      </c>
      <c r="AL69" s="221" t="b">
        <f aca="false">IF(AH69&gt;1,AVERAGE(AH69,AH60))</f>
        <v>0</v>
      </c>
    </row>
    <row collapsed="false" customFormat="false" customHeight="true" hidden="false" ht="12" outlineLevel="0" r="70">
      <c r="F70" s="230" t="s">
        <v>141</v>
      </c>
      <c r="AF70" s="231" t="str">
        <f aca="false">IF(SUM(W70:AE70)&gt;0,(SUM(W70:AE70)),"")</f>
        <v/>
      </c>
    </row>
    <row collapsed="false" customFormat="false" customHeight="true" hidden="false" ht="12" outlineLevel="0" r="71">
      <c r="A71" s="212" t="s">
        <v>12</v>
      </c>
      <c r="B71" s="213" t="n">
        <f aca="false">I78</f>
        <v>0</v>
      </c>
      <c r="C71" s="214" t="s">
        <v>15</v>
      </c>
      <c r="D71" s="117" t="n">
        <f aca="false">X78</f>
        <v>0</v>
      </c>
      <c r="F71" s="215" t="inlineStr">
        <f aca="false">F68+1</f>
        <is>
          <t/>
        </is>
      </c>
      <c r="G71" s="119"/>
      <c r="H71" s="119"/>
      <c r="I71" s="120"/>
      <c r="J71" s="121"/>
      <c r="K71" s="121"/>
      <c r="L71" s="121"/>
      <c r="M71" s="121"/>
      <c r="N71" s="121"/>
      <c r="O71" s="121"/>
      <c r="P71" s="121"/>
      <c r="Q71" s="121"/>
      <c r="R71" s="122"/>
      <c r="S71" s="122"/>
      <c r="T71" s="122"/>
      <c r="U71" s="217"/>
      <c r="V71" s="218" t="n">
        <f aca="false">$V$2</f>
        <v>1</v>
      </c>
      <c r="W71" s="219" t="n">
        <f aca="false">IF(J71&lt;&gt;0,VLOOKUP(J71,Max_tider,2,0),0)</f>
        <v>0</v>
      </c>
      <c r="X71" s="219" t="n">
        <f aca="false">IF(K71&lt;&gt;0,VLOOKUP(K71,AT_tider,2,0),0)</f>
        <v>0</v>
      </c>
      <c r="Y71" s="219" t="n">
        <f aca="false">IF(L71&lt;&gt;0,VLOOKUP(L71,SubAT_tider,2,0),0)</f>
        <v>0</v>
      </c>
      <c r="Z71" s="219" t="n">
        <f aca="false">IF(M71&lt;&gt;0,VLOOKUP(M71,IG_tider,2,0),0)</f>
        <v>0</v>
      </c>
      <c r="AA71" s="219"/>
      <c r="AB71" s="219"/>
      <c r="AC71" s="219" t="n">
        <f aca="false">IF(P71&lt;&gt;0,VLOOKUP(P71,Power_tider,2,0),0)</f>
        <v>0</v>
      </c>
      <c r="AD71" s="219" t="n">
        <f aca="false">IF(Q71&lt;&gt;0,VLOOKUP(Q71,FS_tider,2,0),0)</f>
        <v>0</v>
      </c>
      <c r="AE71" s="218"/>
      <c r="AF71" s="218" t="n">
        <f aca="false">SUM(W71:AE71)</f>
        <v>0</v>
      </c>
      <c r="AG71" s="220" t="n">
        <f aca="false">((AC71*2)+(W71*2)+(X71*1)+(Y71*0.77)+(Z71*0.68)+(AD71*0.8))</f>
        <v>0</v>
      </c>
      <c r="AH71" s="220" t="n">
        <f aca="false">(AG71+(((I71*V71)-SUM(W71:AE71))*0.3))</f>
        <v>0</v>
      </c>
      <c r="AI71" s="221" t="str">
        <f aca="false">IF(AH71&gt;1,AVERAGE(AH68,AH71),"")</f>
        <v/>
      </c>
      <c r="AJ71" s="221" t="str">
        <f aca="false">IF(AH71&gt;1,AVERAGE(AH67,AH68,AH71),"")</f>
        <v/>
      </c>
      <c r="AK71" s="221"/>
      <c r="AL71" s="221"/>
    </row>
    <row collapsed="false" customFormat="false" customHeight="true" hidden="false" ht="12" outlineLevel="0" r="72">
      <c r="A72" s="222" t="s">
        <v>13</v>
      </c>
      <c r="B72" s="213" t="n">
        <f aca="false">W78</f>
        <v>0</v>
      </c>
      <c r="C72" s="214" t="s">
        <v>16</v>
      </c>
      <c r="D72" s="117" t="n">
        <f aca="false">Y78</f>
        <v>0</v>
      </c>
      <c r="F72" s="215" t="inlineStr">
        <f aca="false">F71+1</f>
        <is>
          <t/>
        </is>
      </c>
      <c r="G72" s="119"/>
      <c r="H72" s="119"/>
      <c r="I72" s="120"/>
      <c r="J72" s="121"/>
      <c r="K72" s="121"/>
      <c r="L72" s="121"/>
      <c r="M72" s="127"/>
      <c r="N72" s="126"/>
      <c r="O72" s="126"/>
      <c r="P72" s="126"/>
      <c r="Q72" s="121"/>
      <c r="R72" s="122"/>
      <c r="S72" s="122"/>
      <c r="T72" s="122"/>
      <c r="U72" s="217"/>
      <c r="V72" s="218" t="n">
        <f aca="false">$V$2</f>
        <v>1</v>
      </c>
      <c r="W72" s="219" t="n">
        <f aca="false">IF(J72&lt;&gt;0,VLOOKUP(J72,Max_tider,2,0),0)</f>
        <v>0</v>
      </c>
      <c r="X72" s="219" t="n">
        <f aca="false">IF(K72&lt;&gt;0,VLOOKUP(K72,AT_tider,2,0),0)</f>
        <v>0</v>
      </c>
      <c r="Y72" s="219" t="n">
        <f aca="false">IF(L72&lt;&gt;0,VLOOKUP(L72,SubAT_tider,2,0),0)</f>
        <v>0</v>
      </c>
      <c r="Z72" s="219" t="n">
        <f aca="false">IF(M72&lt;&gt;0,VLOOKUP(M72,IG_tider,2,0),0)</f>
        <v>0</v>
      </c>
      <c r="AA72" s="219"/>
      <c r="AB72" s="219"/>
      <c r="AC72" s="219" t="n">
        <f aca="false">IF(P72&lt;&gt;0,VLOOKUP(P72,Power_tider,2,0),0)</f>
        <v>0</v>
      </c>
      <c r="AD72" s="219" t="n">
        <f aca="false">IF(Q72&lt;&gt;0,VLOOKUP(Q72,FS_tider,2,0),0)</f>
        <v>0</v>
      </c>
      <c r="AE72" s="218"/>
      <c r="AF72" s="218" t="n">
        <f aca="false">SUM(W72:AE72)</f>
        <v>0</v>
      </c>
      <c r="AG72" s="220" t="n">
        <f aca="false">((AC72*2)+(W72*2)+(X72*1)+(Y72*0.77)+(Z72*0.68)+(AD72*0.8))</f>
        <v>0</v>
      </c>
      <c r="AH72" s="220" t="n">
        <f aca="false">(AG72+(((I72*V72)-SUM(W72:AE72))*0.3))</f>
        <v>0</v>
      </c>
      <c r="AI72" s="221" t="str">
        <f aca="false">IF(AH72&gt;1,AVERAGE(AH71:AH72),"")</f>
        <v/>
      </c>
      <c r="AJ72" s="221" t="str">
        <f aca="false">IF(AH72&gt;1,AVERAGE(AH68,AH71,AH72),"")</f>
        <v/>
      </c>
      <c r="AK72" s="221"/>
      <c r="AL72" s="221"/>
    </row>
    <row collapsed="false" customFormat="false" customHeight="true" hidden="false" ht="12" outlineLevel="0" r="73">
      <c r="C73" s="223" t="s">
        <v>17</v>
      </c>
      <c r="D73" s="117" t="n">
        <f aca="false">Z78</f>
        <v>0</v>
      </c>
      <c r="F73" s="215" t="inlineStr">
        <f aca="false">F72+1</f>
        <is>
          <t/>
        </is>
      </c>
      <c r="G73" s="119"/>
      <c r="H73" s="119"/>
      <c r="I73" s="126"/>
      <c r="J73" s="126"/>
      <c r="K73" s="126"/>
      <c r="L73" s="126"/>
      <c r="M73" s="126"/>
      <c r="N73" s="126"/>
      <c r="O73" s="126"/>
      <c r="P73" s="126"/>
      <c r="Q73" s="126"/>
      <c r="R73" s="122"/>
      <c r="S73" s="122"/>
      <c r="T73" s="122"/>
      <c r="U73" s="224"/>
      <c r="V73" s="218" t="n">
        <f aca="false">$V$2</f>
        <v>1</v>
      </c>
      <c r="W73" s="219" t="n">
        <f aca="false">IF(J73&lt;&gt;0,VLOOKUP(J73,Max_tider,2,0),0)</f>
        <v>0</v>
      </c>
      <c r="X73" s="219" t="n">
        <f aca="false">IF(K73&lt;&gt;0,VLOOKUP(K73,AT_tider,2,0),0)</f>
        <v>0</v>
      </c>
      <c r="Y73" s="219" t="n">
        <f aca="false">IF(L73&lt;&gt;0,VLOOKUP(L73,SubAT_tider,2,0),0)</f>
        <v>0</v>
      </c>
      <c r="Z73" s="219" t="n">
        <f aca="false">IF(M73&lt;&gt;0,VLOOKUP(M73,IG_tider,2,0),0)</f>
        <v>0</v>
      </c>
      <c r="AA73" s="219"/>
      <c r="AB73" s="219"/>
      <c r="AC73" s="219" t="n">
        <f aca="false">IF(P73&lt;&gt;0,VLOOKUP(P73,Power_tider,2,0),0)</f>
        <v>0</v>
      </c>
      <c r="AD73" s="219" t="n">
        <f aca="false">IF(Q73&lt;&gt;0,VLOOKUP(Q73,FS_tider,2,0),0)</f>
        <v>0</v>
      </c>
      <c r="AE73" s="218"/>
      <c r="AF73" s="218" t="n">
        <f aca="false">SUM(W73:AE73)</f>
        <v>0</v>
      </c>
      <c r="AG73" s="220" t="n">
        <f aca="false">((AC73*2)+(W73*2)+(X73*1)+(Y73*0.77)+(Z73*0.68)+(AD73*0.8))</f>
        <v>0</v>
      </c>
      <c r="AH73" s="220" t="n">
        <f aca="false">(AG73+(((I73*V73)-SUM(W73:AE73))*0.3))</f>
        <v>0</v>
      </c>
      <c r="AI73" s="221" t="str">
        <f aca="false">IF(AH73&gt;1,AVERAGE(AH72:AH73),"")</f>
        <v/>
      </c>
      <c r="AJ73" s="221" t="str">
        <f aca="false">IF(AH73&gt;1,AVERAGE(AH71:AH73),"")</f>
        <v/>
      </c>
      <c r="AK73" s="221"/>
      <c r="AL73" s="221"/>
    </row>
    <row collapsed="false" customFormat="false" customHeight="true" hidden="false" ht="12" outlineLevel="0" r="74">
      <c r="C74" s="223" t="s">
        <v>69</v>
      </c>
      <c r="D74" s="117" t="n">
        <f aca="false">AA78</f>
        <v>0</v>
      </c>
      <c r="F74" s="215" t="inlineStr">
        <f aca="false">F73+1</f>
        <is>
          <t/>
        </is>
      </c>
      <c r="G74" s="119"/>
      <c r="H74" s="119"/>
      <c r="I74" s="120"/>
      <c r="J74" s="121"/>
      <c r="K74" s="121"/>
      <c r="L74" s="121"/>
      <c r="M74" s="127"/>
      <c r="N74" s="121"/>
      <c r="O74" s="121"/>
      <c r="P74" s="216"/>
      <c r="Q74" s="121"/>
      <c r="R74" s="122"/>
      <c r="S74" s="122"/>
      <c r="T74" s="122"/>
      <c r="U74" s="217"/>
      <c r="V74" s="218" t="n">
        <f aca="false">$V$2</f>
        <v>1</v>
      </c>
      <c r="W74" s="219" t="n">
        <f aca="false">IF(J74&lt;&gt;0,VLOOKUP(J74,Max_tider,2,0),0)</f>
        <v>0</v>
      </c>
      <c r="X74" s="219" t="n">
        <f aca="false">IF(K74&lt;&gt;0,VLOOKUP(K74,AT_tider,2,0),0)</f>
        <v>0</v>
      </c>
      <c r="Y74" s="219" t="n">
        <f aca="false">IF(L74&lt;&gt;0,VLOOKUP(L74,SubAT_tider,2,0),0)</f>
        <v>0</v>
      </c>
      <c r="Z74" s="219" t="n">
        <f aca="false">IF(M74&lt;&gt;0,VLOOKUP(M74,IG_tider,2,0),0)</f>
        <v>0</v>
      </c>
      <c r="AA74" s="219"/>
      <c r="AB74" s="219"/>
      <c r="AC74" s="219" t="n">
        <f aca="false">IF(P74&lt;&gt;0,VLOOKUP(P74,Power_tider,2,0),0)</f>
        <v>0</v>
      </c>
      <c r="AD74" s="219" t="n">
        <f aca="false">IF(Q74&lt;&gt;0,VLOOKUP(Q74,FS_tider,2,0),0)</f>
        <v>0</v>
      </c>
      <c r="AE74" s="218"/>
      <c r="AF74" s="218" t="n">
        <f aca="false">SUM(W74:AE74)</f>
        <v>0</v>
      </c>
      <c r="AG74" s="220" t="n">
        <f aca="false">((AC74*2)+(W74*2)+(X74*1)+(Y74*0.77)+(Z74*0.68)+(AD74*0.8))</f>
        <v>0</v>
      </c>
      <c r="AH74" s="220" t="n">
        <f aca="false">(AG74+(((I74*V74)-SUM(W74:AE74))*0.3))</f>
        <v>0</v>
      </c>
      <c r="AI74" s="221" t="str">
        <f aca="false">IF(AH74&gt;1,AVERAGE(AH73:AH74),"")</f>
        <v/>
      </c>
      <c r="AJ74" s="221" t="str">
        <f aca="false">IF(AH74&gt;1,AVERAGE(AH72:AH74),"")</f>
        <v/>
      </c>
      <c r="AK74" s="221"/>
      <c r="AL74" s="221"/>
    </row>
    <row collapsed="false" customFormat="false" customHeight="true" hidden="false" ht="12" outlineLevel="0" r="75">
      <c r="C75" s="223" t="s">
        <v>70</v>
      </c>
      <c r="D75" s="117" t="n">
        <f aca="false">AB78</f>
        <v>0</v>
      </c>
      <c r="F75" s="215" t="inlineStr">
        <f aca="false">F74+1</f>
        <is>
          <t/>
        </is>
      </c>
      <c r="G75" s="119"/>
      <c r="H75" s="119"/>
      <c r="I75" s="120"/>
      <c r="J75" s="121"/>
      <c r="K75" s="121"/>
      <c r="L75" s="121"/>
      <c r="M75" s="121"/>
      <c r="N75" s="121"/>
      <c r="O75" s="121"/>
      <c r="P75" s="121"/>
      <c r="Q75" s="121"/>
      <c r="R75" s="122"/>
      <c r="S75" s="122"/>
      <c r="T75" s="122"/>
      <c r="U75" s="224"/>
      <c r="V75" s="218" t="n">
        <f aca="false">$V$2</f>
        <v>1</v>
      </c>
      <c r="W75" s="219" t="n">
        <f aca="false">IF(J75&lt;&gt;0,VLOOKUP(J75,Max_tider,2,0),0)</f>
        <v>0</v>
      </c>
      <c r="X75" s="219" t="n">
        <f aca="false">IF(K75&lt;&gt;0,VLOOKUP(K75,AT_tider,2,0),0)</f>
        <v>0</v>
      </c>
      <c r="Y75" s="219" t="n">
        <f aca="false">IF(L75&lt;&gt;0,VLOOKUP(L75,SubAT_tider,2,0),0)</f>
        <v>0</v>
      </c>
      <c r="Z75" s="219" t="n">
        <f aca="false">IF(M75&lt;&gt;0,VLOOKUP(M75,IG_tider,2,0),0)</f>
        <v>0</v>
      </c>
      <c r="AA75" s="219"/>
      <c r="AB75" s="219"/>
      <c r="AC75" s="219" t="n">
        <f aca="false">IF(P75&lt;&gt;0,VLOOKUP(P75,Power_tider,2,0),0)</f>
        <v>0</v>
      </c>
      <c r="AD75" s="219" t="n">
        <f aca="false">IF(Q75&lt;&gt;0,VLOOKUP(Q75,FS_tider,2,0),0)</f>
        <v>0</v>
      </c>
      <c r="AE75" s="218"/>
      <c r="AF75" s="218" t="n">
        <f aca="false">SUM(W75:AE75)</f>
        <v>0</v>
      </c>
      <c r="AG75" s="220" t="n">
        <f aca="false">((AC75*2)+(W75*2)+(X75*1)+(Y75*0.77)+(Z75*0.68)+(AD75*0.8))</f>
        <v>0</v>
      </c>
      <c r="AH75" s="220" t="n">
        <f aca="false">(AG75+(((I75*V75)-SUM(W75:AE75))*0.3))</f>
        <v>0</v>
      </c>
      <c r="AI75" s="221" t="str">
        <f aca="false">IF(AH75&gt;1,AVERAGE(AH74:AH75),"")</f>
        <v/>
      </c>
      <c r="AJ75" s="221" t="str">
        <f aca="false">IF(AH75&gt;1,AVERAGE(AH73:AH75),"")</f>
        <v/>
      </c>
      <c r="AK75" s="221"/>
      <c r="AL75" s="221"/>
    </row>
    <row collapsed="false" customFormat="false" customHeight="true" hidden="false" ht="12" outlineLevel="0" r="76">
      <c r="C76" s="214" t="s">
        <v>20</v>
      </c>
      <c r="D76" s="117" t="n">
        <f aca="false">AC78</f>
        <v>0</v>
      </c>
      <c r="F76" s="215" t="inlineStr">
        <f aca="false">F75+1</f>
        <is>
          <t/>
        </is>
      </c>
      <c r="G76" s="119"/>
      <c r="H76" s="119"/>
      <c r="I76" s="120"/>
      <c r="J76" s="121"/>
      <c r="K76" s="121"/>
      <c r="L76" s="121"/>
      <c r="M76" s="121"/>
      <c r="N76" s="121"/>
      <c r="O76" s="121"/>
      <c r="P76" s="121"/>
      <c r="Q76" s="121"/>
      <c r="R76" s="122"/>
      <c r="S76" s="122"/>
      <c r="T76" s="122"/>
      <c r="U76" s="224"/>
      <c r="V76" s="218" t="n">
        <f aca="false">$V$2</f>
        <v>1</v>
      </c>
      <c r="W76" s="219" t="n">
        <f aca="false">IF(J76&lt;&gt;0,VLOOKUP(J76,Max_tider,2,0),0)</f>
        <v>0</v>
      </c>
      <c r="X76" s="219" t="n">
        <f aca="false">IF(K76&lt;&gt;0,VLOOKUP(K76,AT_tider,2,0),0)</f>
        <v>0</v>
      </c>
      <c r="Y76" s="219" t="n">
        <f aca="false">IF(L76&lt;&gt;0,VLOOKUP(L76,SubAT_tider,2,0),0)</f>
        <v>0</v>
      </c>
      <c r="Z76" s="219" t="n">
        <f aca="false">IF(M76&lt;&gt;0,VLOOKUP(M76,IG_tider,2,0),0)</f>
        <v>0</v>
      </c>
      <c r="AA76" s="219"/>
      <c r="AB76" s="219"/>
      <c r="AC76" s="219" t="n">
        <f aca="false">IF(P76&lt;&gt;0,VLOOKUP(P76,Power_tider,2,0),0)</f>
        <v>0</v>
      </c>
      <c r="AD76" s="219" t="n">
        <f aca="false">IF(Q76&lt;&gt;0,VLOOKUP(Q76,FS_tider,2,0),0)</f>
        <v>0</v>
      </c>
      <c r="AE76" s="218"/>
      <c r="AF76" s="218" t="n">
        <f aca="false">SUM(W76:AE76)</f>
        <v>0</v>
      </c>
      <c r="AG76" s="220" t="n">
        <f aca="false">((AC76*2)+(W76*2)+(X76*1)+(Y76*0.77)+(Z76*0.68)+(AD76*0.8))</f>
        <v>0</v>
      </c>
      <c r="AH76" s="220" t="n">
        <f aca="false">(AG76+(((I76*V76)-SUM(W76:AE76))*0.3))</f>
        <v>0</v>
      </c>
      <c r="AI76" s="221" t="str">
        <f aca="false">IF(AH76&gt;1,AVERAGE(AH75:AH76),"")</f>
        <v/>
      </c>
      <c r="AJ76" s="221" t="str">
        <f aca="false">IF(AH76&gt;1,AVERAGE(AH74:AH76),"")</f>
        <v/>
      </c>
      <c r="AK76" s="221"/>
      <c r="AL76" s="221"/>
    </row>
    <row collapsed="false" customFormat="false" customHeight="true" hidden="false" ht="12" outlineLevel="0" r="77">
      <c r="C77" s="214" t="s">
        <v>21</v>
      </c>
      <c r="D77" s="117" t="n">
        <f aca="false">AD78</f>
        <v>0</v>
      </c>
      <c r="F77" s="215" t="inlineStr">
        <f aca="false">F76+1</f>
        <is>
          <t/>
        </is>
      </c>
      <c r="G77" s="119"/>
      <c r="H77" s="119"/>
      <c r="I77" s="120"/>
      <c r="J77" s="121"/>
      <c r="K77" s="121"/>
      <c r="L77" s="121"/>
      <c r="M77" s="121"/>
      <c r="N77" s="121"/>
      <c r="O77" s="121"/>
      <c r="P77" s="121"/>
      <c r="Q77" s="121"/>
      <c r="R77" s="122"/>
      <c r="S77" s="122"/>
      <c r="T77" s="122"/>
      <c r="U77" s="224"/>
      <c r="V77" s="218" t="n">
        <f aca="false">$V$2</f>
        <v>1</v>
      </c>
      <c r="W77" s="219" t="n">
        <f aca="false">IF(J77&lt;&gt;0,VLOOKUP(J77,Max_tider,2,0),0)</f>
        <v>0</v>
      </c>
      <c r="X77" s="219" t="n">
        <f aca="false">IF(K77&lt;&gt;0,VLOOKUP(K77,AT_tider,2,0),0)</f>
        <v>0</v>
      </c>
      <c r="Y77" s="219" t="n">
        <f aca="false">IF(L77&lt;&gt;0,VLOOKUP(L77,SubAT_tider,2,0),0)</f>
        <v>0</v>
      </c>
      <c r="Z77" s="219" t="n">
        <f aca="false">IF(M77&lt;&gt;0,VLOOKUP(M77,IG_tider,2,0),0)</f>
        <v>0</v>
      </c>
      <c r="AA77" s="219"/>
      <c r="AB77" s="219"/>
      <c r="AC77" s="219" t="n">
        <f aca="false">IF(P77&lt;&gt;0,VLOOKUP(P77,Power_tider,2,0),0)</f>
        <v>0</v>
      </c>
      <c r="AD77" s="219" t="n">
        <f aca="false">IF(Q77&lt;&gt;0,VLOOKUP(Q77,FS_tider,2,0),0)</f>
        <v>0</v>
      </c>
      <c r="AE77" s="218"/>
      <c r="AF77" s="218" t="n">
        <f aca="false">SUM(W77:AE77)</f>
        <v>0</v>
      </c>
      <c r="AG77" s="220" t="n">
        <f aca="false">((AC77*2)+(W77*2)+(X77*1)+(Y77*0.77)+(Z77*0.68)+(AD77*0.8))</f>
        <v>0</v>
      </c>
      <c r="AH77" s="220" t="n">
        <f aca="false">(AG77+(((I77*V77)-SUM(W77:AE77))*0.3))</f>
        <v>0</v>
      </c>
      <c r="AI77" s="221" t="str">
        <f aca="false">IF(AH77&gt;1,AVERAGE(AH76:AH77),"")</f>
        <v/>
      </c>
      <c r="AJ77" s="221" t="str">
        <f aca="false">IF(AH77&gt;1,AVERAGE(AH75:AH77),"")</f>
        <v/>
      </c>
      <c r="AK77" s="221"/>
      <c r="AL77" s="221"/>
    </row>
    <row collapsed="false" customFormat="false" customHeight="true" hidden="false" ht="12" outlineLevel="0" r="78">
      <c r="C78" s="214" t="s">
        <v>22</v>
      </c>
      <c r="D78" s="117" t="n">
        <f aca="false">AE78</f>
        <v>0</v>
      </c>
      <c r="F78" s="225"/>
      <c r="G78" s="131"/>
      <c r="H78" s="131"/>
      <c r="I78" s="132" t="n">
        <f aca="false">SUM(I71:I77)/60</f>
        <v>0</v>
      </c>
      <c r="J78" s="133"/>
      <c r="K78" s="131"/>
      <c r="L78" s="131"/>
      <c r="M78" s="131"/>
      <c r="N78" s="131"/>
      <c r="O78" s="131"/>
      <c r="P78" s="131"/>
      <c r="Q78" s="131"/>
      <c r="R78" s="131"/>
      <c r="U78" s="226" t="s">
        <v>135</v>
      </c>
      <c r="V78" s="190"/>
      <c r="W78" s="227" t="n">
        <f aca="false">SUM(W71:W77)</f>
        <v>0</v>
      </c>
      <c r="X78" s="227" t="n">
        <f aca="false">SUM(X71:X77)</f>
        <v>0</v>
      </c>
      <c r="Y78" s="227" t="n">
        <f aca="false">SUM(Y71:Y77)</f>
        <v>0</v>
      </c>
      <c r="Z78" s="227" t="n">
        <f aca="false">SUM(Z71:Z77)</f>
        <v>0</v>
      </c>
      <c r="AA78" s="227" t="n">
        <f aca="false">SUM(AA71:AA77)</f>
        <v>0</v>
      </c>
      <c r="AB78" s="227" t="n">
        <f aca="false">SUM(AB71:AB77)</f>
        <v>0</v>
      </c>
      <c r="AC78" s="227" t="n">
        <f aca="false">SUM(AC71:AC77)</f>
        <v>0</v>
      </c>
      <c r="AD78" s="227" t="n">
        <f aca="false">SUM(AD71:AD77)</f>
        <v>0</v>
      </c>
      <c r="AE78" s="227" t="n">
        <f aca="false">SUM(AE71:AE77)</f>
        <v>0</v>
      </c>
      <c r="AF78" s="228" t="n">
        <f aca="false">SUM(AF71:AF77)</f>
        <v>0</v>
      </c>
      <c r="AG78" s="228" t="n">
        <f aca="false">SUM(AG71:AG77)</f>
        <v>0</v>
      </c>
      <c r="AH78" s="228" t="n">
        <f aca="false">SUM(AH71:AH77)</f>
        <v>0</v>
      </c>
      <c r="AI78" s="221"/>
      <c r="AJ78" s="221"/>
      <c r="AK78" s="221" t="b">
        <f aca="false">IF(AH78&gt;1,AVERAGE(AH78,AH69,AH60,AH51,AH42))</f>
        <v>0</v>
      </c>
      <c r="AL78" s="221" t="b">
        <f aca="false">IF(AH78&gt;1,AVERAGE(AH78,AH69))</f>
        <v>0</v>
      </c>
    </row>
    <row collapsed="false" customFormat="false" customHeight="true" hidden="false" ht="12" outlineLevel="0" r="79">
      <c r="F79" s="230" t="s">
        <v>142</v>
      </c>
      <c r="AF79" s="231" t="str">
        <f aca="false">IF(SUM(W79:AE79)&gt;0,(SUM(W79:AE79)),"")</f>
        <v/>
      </c>
    </row>
    <row collapsed="false" customFormat="false" customHeight="true" hidden="false" ht="12" outlineLevel="0" r="80">
      <c r="A80" s="212" t="s">
        <v>12</v>
      </c>
      <c r="B80" s="213" t="n">
        <f aca="false">I87</f>
        <v>0</v>
      </c>
      <c r="C80" s="214" t="s">
        <v>15</v>
      </c>
      <c r="D80" s="117" t="n">
        <f aca="false">X87</f>
        <v>0</v>
      </c>
      <c r="F80" s="215" t="inlineStr">
        <f aca="false">F77+1</f>
        <is>
          <t/>
        </is>
      </c>
      <c r="G80" s="119"/>
      <c r="H80" s="119"/>
      <c r="I80" s="120"/>
      <c r="J80" s="121"/>
      <c r="K80" s="121"/>
      <c r="L80" s="121"/>
      <c r="M80" s="121"/>
      <c r="N80" s="121"/>
      <c r="O80" s="121"/>
      <c r="P80" s="121"/>
      <c r="Q80" s="121"/>
      <c r="R80" s="122"/>
      <c r="S80" s="122"/>
      <c r="T80" s="122"/>
      <c r="U80" s="224"/>
      <c r="V80" s="218" t="n">
        <f aca="false">$V$2</f>
        <v>1</v>
      </c>
      <c r="W80" s="219" t="n">
        <f aca="false">IF(J80&lt;&gt;0,VLOOKUP(J80,Max_tider,2,0),0)</f>
        <v>0</v>
      </c>
      <c r="X80" s="219" t="n">
        <f aca="false">IF(K80&lt;&gt;0,VLOOKUP(K80,AT_tider,2,0),0)</f>
        <v>0</v>
      </c>
      <c r="Y80" s="219" t="n">
        <f aca="false">IF(L80&lt;&gt;0,VLOOKUP(L80,SubAT_tider,2,0),0)</f>
        <v>0</v>
      </c>
      <c r="Z80" s="219" t="n">
        <f aca="false">IF(M80&lt;&gt;0,VLOOKUP(M80,IG_tider,2,0),0)</f>
        <v>0</v>
      </c>
      <c r="AA80" s="219"/>
      <c r="AB80" s="219"/>
      <c r="AC80" s="219" t="n">
        <f aca="false">IF(P80&lt;&gt;0,VLOOKUP(P80,Power_tider,2,0),0)</f>
        <v>0</v>
      </c>
      <c r="AD80" s="219" t="n">
        <f aca="false">IF(Q80&lt;&gt;0,VLOOKUP(Q80,FS_tider,2,0),0)</f>
        <v>0</v>
      </c>
      <c r="AE80" s="218"/>
      <c r="AF80" s="218" t="n">
        <f aca="false">SUM(W80:AE80)</f>
        <v>0</v>
      </c>
      <c r="AG80" s="220" t="n">
        <f aca="false">((AC80*2)+(W80*2)+(X80*1)+(Y80*0.77)+(Z80*0.68)+(AD80*0.8))</f>
        <v>0</v>
      </c>
      <c r="AH80" s="220" t="n">
        <f aca="false">(AG80+(((I80*V80)-SUM(W80:AE80))*0.3))</f>
        <v>0</v>
      </c>
      <c r="AI80" s="221" t="str">
        <f aca="false">IF(AH80&gt;1,AVERAGE(AH77,AH80),"")</f>
        <v/>
      </c>
      <c r="AJ80" s="221" t="str">
        <f aca="false">IF(AH80&gt;1,AVERAGE(AH76,AH77,AH80),"")</f>
        <v/>
      </c>
      <c r="AK80" s="221"/>
      <c r="AL80" s="221"/>
    </row>
    <row collapsed="false" customFormat="false" customHeight="true" hidden="false" ht="12" outlineLevel="0" r="81">
      <c r="A81" s="222" t="s">
        <v>13</v>
      </c>
      <c r="B81" s="213" t="n">
        <f aca="false">W87</f>
        <v>0</v>
      </c>
      <c r="C81" s="214" t="s">
        <v>16</v>
      </c>
      <c r="D81" s="117" t="n">
        <f aca="false">Y87</f>
        <v>0</v>
      </c>
      <c r="F81" s="215" t="inlineStr">
        <f aca="false">F80+1</f>
        <is>
          <t/>
        </is>
      </c>
      <c r="G81" s="119"/>
      <c r="H81" s="119"/>
      <c r="I81" s="120"/>
      <c r="J81" s="121"/>
      <c r="K81" s="121"/>
      <c r="L81" s="121"/>
      <c r="M81" s="127"/>
      <c r="N81" s="126"/>
      <c r="O81" s="126"/>
      <c r="P81" s="126"/>
      <c r="Q81" s="121"/>
      <c r="R81" s="122"/>
      <c r="S81" s="122"/>
      <c r="T81" s="122"/>
      <c r="U81" s="224"/>
      <c r="V81" s="218" t="n">
        <f aca="false">$V$2</f>
        <v>1</v>
      </c>
      <c r="W81" s="219" t="n">
        <f aca="false">IF(J81&lt;&gt;0,VLOOKUP(J81,Max_tider,2,0),0)</f>
        <v>0</v>
      </c>
      <c r="X81" s="219" t="n">
        <f aca="false">IF(K81&lt;&gt;0,VLOOKUP(K81,AT_tider,2,0),0)</f>
        <v>0</v>
      </c>
      <c r="Y81" s="219" t="n">
        <f aca="false">IF(L81&lt;&gt;0,VLOOKUP(L81,SubAT_tider,2,0),0)</f>
        <v>0</v>
      </c>
      <c r="Z81" s="219" t="n">
        <f aca="false">IF(M81&lt;&gt;0,VLOOKUP(M81,IG_tider,2,0),0)</f>
        <v>0</v>
      </c>
      <c r="AA81" s="219"/>
      <c r="AB81" s="219"/>
      <c r="AC81" s="219" t="n">
        <f aca="false">IF(P81&lt;&gt;0,VLOOKUP(P81,Power_tider,2,0),0)</f>
        <v>0</v>
      </c>
      <c r="AD81" s="219" t="n">
        <f aca="false">IF(Q81&lt;&gt;0,VLOOKUP(Q81,FS_tider,2,0),0)</f>
        <v>0</v>
      </c>
      <c r="AE81" s="218"/>
      <c r="AF81" s="218" t="n">
        <f aca="false">SUM(W81:AE81)</f>
        <v>0</v>
      </c>
      <c r="AG81" s="220" t="n">
        <f aca="false">((AC81*2)+(W81*2)+(X81*1)+(Y81*0.77)+(Z81*0.68)+(AD81*0.8))</f>
        <v>0</v>
      </c>
      <c r="AH81" s="220" t="n">
        <f aca="false">(AG81+(((I81*V81)-SUM(W81:AE81))*0.3))</f>
        <v>0</v>
      </c>
      <c r="AI81" s="221" t="str">
        <f aca="false">IF(AH81&gt;1,AVERAGE(AH80:AH81),"")</f>
        <v/>
      </c>
      <c r="AJ81" s="221" t="str">
        <f aca="false">IF(AH81&gt;1,AVERAGE(AH77,AH80,AH81),"")</f>
        <v/>
      </c>
      <c r="AK81" s="221"/>
      <c r="AL81" s="221"/>
    </row>
    <row collapsed="false" customFormat="false" customHeight="true" hidden="false" ht="12" outlineLevel="0" r="82">
      <c r="C82" s="223" t="s">
        <v>17</v>
      </c>
      <c r="D82" s="117" t="n">
        <f aca="false">Z87</f>
        <v>0</v>
      </c>
      <c r="F82" s="215" t="inlineStr">
        <f aca="false">F81+1</f>
        <is>
          <t/>
        </is>
      </c>
      <c r="G82" s="119"/>
      <c r="H82" s="119"/>
      <c r="I82" s="126"/>
      <c r="J82" s="126"/>
      <c r="K82" s="126"/>
      <c r="L82" s="126"/>
      <c r="M82" s="126"/>
      <c r="N82" s="126"/>
      <c r="O82" s="126"/>
      <c r="P82" s="126"/>
      <c r="Q82" s="126"/>
      <c r="R82" s="122"/>
      <c r="S82" s="122"/>
      <c r="T82" s="122"/>
      <c r="U82" s="224"/>
      <c r="V82" s="218" t="n">
        <f aca="false">$V$2</f>
        <v>1</v>
      </c>
      <c r="W82" s="219" t="n">
        <f aca="false">IF(J82&lt;&gt;0,VLOOKUP(J82,Max_tider,2,0),0)</f>
        <v>0</v>
      </c>
      <c r="X82" s="219" t="n">
        <f aca="false">IF(K82&lt;&gt;0,VLOOKUP(K82,AT_tider,2,0),0)</f>
        <v>0</v>
      </c>
      <c r="Y82" s="219" t="n">
        <f aca="false">IF(L82&lt;&gt;0,VLOOKUP(L82,SubAT_tider,2,0),0)</f>
        <v>0</v>
      </c>
      <c r="Z82" s="219" t="n">
        <f aca="false">IF(M82&lt;&gt;0,VLOOKUP(M82,IG_tider,2,0),0)</f>
        <v>0</v>
      </c>
      <c r="AA82" s="219"/>
      <c r="AB82" s="219"/>
      <c r="AC82" s="219" t="n">
        <f aca="false">IF(P82&lt;&gt;0,VLOOKUP(P82,Power_tider,2,0),0)</f>
        <v>0</v>
      </c>
      <c r="AD82" s="219" t="n">
        <f aca="false">IF(Q82&lt;&gt;0,VLOOKUP(Q82,FS_tider,2,0),0)</f>
        <v>0</v>
      </c>
      <c r="AE82" s="218"/>
      <c r="AF82" s="218" t="n">
        <f aca="false">SUM(W82:AE82)</f>
        <v>0</v>
      </c>
      <c r="AG82" s="220" t="n">
        <f aca="false">((AC82*2)+(W82*2)+(X82*1)+(Y82*0.77)+(Z82*0.68)+(AD82*0.8))</f>
        <v>0</v>
      </c>
      <c r="AH82" s="220" t="n">
        <f aca="false">(AG82+(((I82*V82)-SUM(W82:AE82))*0.3))</f>
        <v>0</v>
      </c>
      <c r="AI82" s="221" t="str">
        <f aca="false">IF(AH82&gt;1,AVERAGE(AH81:AH82),"")</f>
        <v/>
      </c>
      <c r="AJ82" s="221" t="str">
        <f aca="false">IF(AH82&gt;1,AVERAGE(AH80:AH82),"")</f>
        <v/>
      </c>
      <c r="AK82" s="221"/>
      <c r="AL82" s="221"/>
    </row>
    <row collapsed="false" customFormat="false" customHeight="true" hidden="false" ht="12" outlineLevel="0" r="83">
      <c r="C83" s="223" t="s">
        <v>69</v>
      </c>
      <c r="D83" s="117" t="n">
        <f aca="false">AA87</f>
        <v>0</v>
      </c>
      <c r="F83" s="215" t="inlineStr">
        <f aca="false">F82+1</f>
        <is>
          <t/>
        </is>
      </c>
      <c r="G83" s="119"/>
      <c r="H83" s="119"/>
      <c r="I83" s="120"/>
      <c r="J83" s="121"/>
      <c r="K83" s="121"/>
      <c r="L83" s="121"/>
      <c r="M83" s="121"/>
      <c r="N83" s="121"/>
      <c r="O83" s="121"/>
      <c r="P83" s="121"/>
      <c r="Q83" s="121"/>
      <c r="R83" s="122"/>
      <c r="S83" s="122"/>
      <c r="T83" s="122"/>
      <c r="U83" s="224"/>
      <c r="V83" s="218" t="n">
        <f aca="false">$V$2</f>
        <v>1</v>
      </c>
      <c r="W83" s="219" t="n">
        <f aca="false">IF(J83&lt;&gt;0,VLOOKUP(J83,Max_tider,2,0),0)</f>
        <v>0</v>
      </c>
      <c r="X83" s="219" t="n">
        <f aca="false">IF(K83&lt;&gt;0,VLOOKUP(K83,AT_tider,2,0),0)</f>
        <v>0</v>
      </c>
      <c r="Y83" s="219" t="n">
        <f aca="false">IF(L83&lt;&gt;0,VLOOKUP(L83,SubAT_tider,2,0),0)</f>
        <v>0</v>
      </c>
      <c r="Z83" s="219" t="n">
        <f aca="false">IF(M83&lt;&gt;0,VLOOKUP(M83,IG_tider,2,0),0)</f>
        <v>0</v>
      </c>
      <c r="AA83" s="219"/>
      <c r="AB83" s="219"/>
      <c r="AC83" s="219" t="n">
        <f aca="false">IF(P83&lt;&gt;0,VLOOKUP(P83,Power_tider,2,0),0)</f>
        <v>0</v>
      </c>
      <c r="AD83" s="219" t="n">
        <f aca="false">IF(Q83&lt;&gt;0,VLOOKUP(Q83,FS_tider,2,0),0)</f>
        <v>0</v>
      </c>
      <c r="AE83" s="218"/>
      <c r="AF83" s="218" t="n">
        <f aca="false">SUM(W83:AE83)</f>
        <v>0</v>
      </c>
      <c r="AG83" s="220" t="n">
        <f aca="false">((AC83*2)+(W83*2)+(X83*1)+(Y83*0.77)+(Z83*0.68)+(AD83*0.8))</f>
        <v>0</v>
      </c>
      <c r="AH83" s="220" t="n">
        <f aca="false">(AG83+(((I83*V83)-SUM(W83:AE83))*0.3))</f>
        <v>0</v>
      </c>
      <c r="AI83" s="221" t="str">
        <f aca="false">IF(AH83&gt;1,AVERAGE(AH82:AH83),"")</f>
        <v/>
      </c>
      <c r="AJ83" s="221" t="str">
        <f aca="false">IF(AH83&gt;1,AVERAGE(AH81:AH83),"")</f>
        <v/>
      </c>
      <c r="AK83" s="221"/>
      <c r="AL83" s="221"/>
    </row>
    <row collapsed="false" customFormat="false" customHeight="true" hidden="false" ht="12" outlineLevel="0" r="84">
      <c r="C84" s="223" t="s">
        <v>70</v>
      </c>
      <c r="D84" s="117" t="n">
        <f aca="false">AB87</f>
        <v>0</v>
      </c>
      <c r="F84" s="215" t="inlineStr">
        <f aca="false">F83+1</f>
        <is>
          <t/>
        </is>
      </c>
      <c r="G84" s="119"/>
      <c r="H84" s="119"/>
      <c r="I84" s="120"/>
      <c r="J84" s="121"/>
      <c r="K84" s="121"/>
      <c r="L84" s="121"/>
      <c r="M84" s="121"/>
      <c r="N84" s="121"/>
      <c r="O84" s="121"/>
      <c r="P84" s="216"/>
      <c r="Q84" s="121"/>
      <c r="R84" s="122"/>
      <c r="S84" s="122"/>
      <c r="T84" s="122"/>
      <c r="U84" s="224"/>
      <c r="V84" s="218" t="n">
        <f aca="false">$V$2</f>
        <v>1</v>
      </c>
      <c r="W84" s="219" t="n">
        <f aca="false">IF(J84&lt;&gt;0,VLOOKUP(J84,Max_tider,2,0),0)</f>
        <v>0</v>
      </c>
      <c r="X84" s="219" t="n">
        <f aca="false">IF(K84&lt;&gt;0,VLOOKUP(K84,AT_tider,2,0),0)</f>
        <v>0</v>
      </c>
      <c r="Y84" s="219" t="n">
        <f aca="false">IF(L84&lt;&gt;0,VLOOKUP(L84,SubAT_tider,2,0),0)</f>
        <v>0</v>
      </c>
      <c r="Z84" s="219" t="n">
        <f aca="false">IF(M84&lt;&gt;0,VLOOKUP(M84,IG_tider,2,0),0)</f>
        <v>0</v>
      </c>
      <c r="AA84" s="219"/>
      <c r="AB84" s="219"/>
      <c r="AC84" s="219" t="n">
        <f aca="false">IF(P84&lt;&gt;0,VLOOKUP(P84,Power_tider,2,0),0)</f>
        <v>0</v>
      </c>
      <c r="AD84" s="219" t="n">
        <f aca="false">IF(Q84&lt;&gt;0,VLOOKUP(Q84,FS_tider,2,0),0)</f>
        <v>0</v>
      </c>
      <c r="AE84" s="218"/>
      <c r="AF84" s="218" t="n">
        <f aca="false">SUM(W84:AE84)</f>
        <v>0</v>
      </c>
      <c r="AG84" s="220" t="n">
        <f aca="false">((AC84*2)+(W84*2)+(X84*1)+(Y84*0.77)+(Z84*0.68)+(AD84*0.8))</f>
        <v>0</v>
      </c>
      <c r="AH84" s="220" t="n">
        <f aca="false">(AG84+(((I84*V84)-SUM(W84:AE84))*0.3))</f>
        <v>0</v>
      </c>
      <c r="AI84" s="221" t="str">
        <f aca="false">IF(AH84&gt;1,AVERAGE(AH83:AH84),"")</f>
        <v/>
      </c>
      <c r="AJ84" s="221" t="str">
        <f aca="false">IF(AH84&gt;1,AVERAGE(AH82:AH84),"")</f>
        <v/>
      </c>
      <c r="AK84" s="221"/>
      <c r="AL84" s="221"/>
    </row>
    <row collapsed="false" customFormat="false" customHeight="true" hidden="false" ht="12" outlineLevel="0" r="85">
      <c r="C85" s="214" t="s">
        <v>20</v>
      </c>
      <c r="D85" s="117" t="n">
        <f aca="false">AC87</f>
        <v>0</v>
      </c>
      <c r="F85" s="215" t="inlineStr">
        <f aca="false">F84+1</f>
        <is>
          <t/>
        </is>
      </c>
      <c r="G85" s="119"/>
      <c r="H85" s="119"/>
      <c r="I85" s="120"/>
      <c r="J85" s="121"/>
      <c r="K85" s="121"/>
      <c r="L85" s="121"/>
      <c r="M85" s="121"/>
      <c r="N85" s="121"/>
      <c r="O85" s="121"/>
      <c r="P85" s="121"/>
      <c r="Q85" s="121"/>
      <c r="R85" s="122"/>
      <c r="S85" s="122"/>
      <c r="T85" s="122"/>
      <c r="U85" s="224"/>
      <c r="V85" s="218" t="n">
        <f aca="false">$V$2</f>
        <v>1</v>
      </c>
      <c r="W85" s="219" t="n">
        <f aca="false">IF(J85&lt;&gt;0,VLOOKUP(J85,Max_tider,2,0),0)</f>
        <v>0</v>
      </c>
      <c r="X85" s="219" t="n">
        <f aca="false">IF(K85&lt;&gt;0,VLOOKUP(K85,AT_tider,2,0),0)</f>
        <v>0</v>
      </c>
      <c r="Y85" s="219" t="n">
        <f aca="false">IF(L85&lt;&gt;0,VLOOKUP(L85,SubAT_tider,2,0),0)</f>
        <v>0</v>
      </c>
      <c r="Z85" s="219" t="n">
        <f aca="false">IF(M85&lt;&gt;0,VLOOKUP(M85,IG_tider,2,0),0)</f>
        <v>0</v>
      </c>
      <c r="AA85" s="219"/>
      <c r="AB85" s="219"/>
      <c r="AC85" s="219" t="n">
        <f aca="false">IF(P85&lt;&gt;0,VLOOKUP(P85,Power_tider,2,0),0)</f>
        <v>0</v>
      </c>
      <c r="AD85" s="219" t="n">
        <f aca="false">IF(Q85&lt;&gt;0,VLOOKUP(Q85,FS_tider,2,0),0)</f>
        <v>0</v>
      </c>
      <c r="AE85" s="218"/>
      <c r="AF85" s="218" t="n">
        <f aca="false">SUM(W85:AE85)</f>
        <v>0</v>
      </c>
      <c r="AG85" s="220" t="n">
        <f aca="false">((AC85*2)+(W85*2)+(X85*1)+(Y85*0.77)+(Z85*0.68)+(AD85*0.8))</f>
        <v>0</v>
      </c>
      <c r="AH85" s="220" t="n">
        <f aca="false">(AG85+(((I85*V85)-SUM(W85:AE85))*0.3))</f>
        <v>0</v>
      </c>
      <c r="AI85" s="221" t="str">
        <f aca="false">IF(AH85&gt;1,AVERAGE(AH84:AH85),"")</f>
        <v/>
      </c>
      <c r="AJ85" s="221" t="str">
        <f aca="false">IF(AH85&gt;1,AVERAGE(AH83:AH85),"")</f>
        <v/>
      </c>
      <c r="AK85" s="221"/>
      <c r="AL85" s="221"/>
    </row>
    <row collapsed="false" customFormat="false" customHeight="true" hidden="false" ht="12" outlineLevel="0" r="86">
      <c r="C86" s="214" t="s">
        <v>21</v>
      </c>
      <c r="D86" s="117" t="n">
        <f aca="false">AD87</f>
        <v>0</v>
      </c>
      <c r="F86" s="215" t="inlineStr">
        <f aca="false">F85+1</f>
        <is>
          <t/>
        </is>
      </c>
      <c r="G86" s="119"/>
      <c r="H86" s="119"/>
      <c r="I86" s="120"/>
      <c r="J86" s="121"/>
      <c r="K86" s="121"/>
      <c r="L86" s="121"/>
      <c r="M86" s="127"/>
      <c r="N86" s="121"/>
      <c r="O86" s="121"/>
      <c r="P86" s="121"/>
      <c r="Q86" s="121"/>
      <c r="R86" s="122"/>
      <c r="S86" s="122"/>
      <c r="T86" s="122"/>
      <c r="U86" s="224"/>
      <c r="V86" s="218" t="n">
        <f aca="false">$V$2</f>
        <v>1</v>
      </c>
      <c r="W86" s="219" t="n">
        <f aca="false">IF(J86&lt;&gt;0,VLOOKUP(J86,Max_tider,2,0),0)</f>
        <v>0</v>
      </c>
      <c r="X86" s="219" t="n">
        <f aca="false">IF(K86&lt;&gt;0,VLOOKUP(K86,AT_tider,2,0),0)</f>
        <v>0</v>
      </c>
      <c r="Y86" s="219" t="n">
        <f aca="false">IF(L86&lt;&gt;0,VLOOKUP(L86,SubAT_tider,2,0),0)</f>
        <v>0</v>
      </c>
      <c r="Z86" s="219" t="n">
        <f aca="false">IF(M86&lt;&gt;0,VLOOKUP(M86,IG_tider,2,0),0)</f>
        <v>0</v>
      </c>
      <c r="AA86" s="219"/>
      <c r="AB86" s="219"/>
      <c r="AC86" s="219" t="n">
        <f aca="false">IF(P86&lt;&gt;0,VLOOKUP(P86,Power_tider,2,0),0)</f>
        <v>0</v>
      </c>
      <c r="AD86" s="219" t="n">
        <f aca="false">IF(Q86&lt;&gt;0,VLOOKUP(Q86,FS_tider,2,0),0)</f>
        <v>0</v>
      </c>
      <c r="AE86" s="218"/>
      <c r="AF86" s="218" t="n">
        <f aca="false">SUM(W86:AE86)</f>
        <v>0</v>
      </c>
      <c r="AG86" s="220" t="n">
        <f aca="false">((AC86*2)+(W86*2)+(X86*1)+(Y86*0.77)+(Z86*0.68)+(AD86*0.8))</f>
        <v>0</v>
      </c>
      <c r="AH86" s="220" t="n">
        <f aca="false">(AG86+(((I86*V86)-SUM(W86:AE86))*0.3))</f>
        <v>0</v>
      </c>
      <c r="AI86" s="221" t="str">
        <f aca="false">IF(AH86&gt;1,AVERAGE(AH85:AH86),"")</f>
        <v/>
      </c>
      <c r="AJ86" s="221" t="str">
        <f aca="false">IF(AH86&gt;1,AVERAGE(AH84:AH86),"")</f>
        <v/>
      </c>
      <c r="AK86" s="221"/>
      <c r="AL86" s="221"/>
    </row>
    <row collapsed="false" customFormat="false" customHeight="true" hidden="false" ht="12" outlineLevel="0" r="87">
      <c r="C87" s="214" t="s">
        <v>22</v>
      </c>
      <c r="D87" s="117" t="n">
        <f aca="false">AE87</f>
        <v>0</v>
      </c>
      <c r="F87" s="225"/>
      <c r="G87" s="131"/>
      <c r="H87" s="131"/>
      <c r="I87" s="132" t="n">
        <f aca="false">SUM(I80:I86)/60</f>
        <v>0</v>
      </c>
      <c r="J87" s="133"/>
      <c r="K87" s="131"/>
      <c r="L87" s="131"/>
      <c r="M87" s="131"/>
      <c r="N87" s="131"/>
      <c r="O87" s="131"/>
      <c r="P87" s="131"/>
      <c r="Q87" s="131"/>
      <c r="R87" s="131"/>
      <c r="U87" s="226" t="s">
        <v>135</v>
      </c>
      <c r="V87" s="190"/>
      <c r="W87" s="227" t="n">
        <f aca="false">SUM(W80:W86)</f>
        <v>0</v>
      </c>
      <c r="X87" s="227" t="n">
        <f aca="false">SUM(X80:X86)</f>
        <v>0</v>
      </c>
      <c r="Y87" s="227" t="n">
        <f aca="false">SUM(Y80:Y86)</f>
        <v>0</v>
      </c>
      <c r="Z87" s="227" t="n">
        <f aca="false">SUM(Z80:Z86)</f>
        <v>0</v>
      </c>
      <c r="AA87" s="227" t="n">
        <f aca="false">SUM(AA80:AA86)</f>
        <v>0</v>
      </c>
      <c r="AB87" s="227" t="n">
        <f aca="false">SUM(AB80:AB86)</f>
        <v>0</v>
      </c>
      <c r="AC87" s="227" t="n">
        <f aca="false">SUM(AC80:AC86)</f>
        <v>0</v>
      </c>
      <c r="AD87" s="227" t="n">
        <f aca="false">SUM(AD80:AD86)</f>
        <v>0</v>
      </c>
      <c r="AE87" s="227" t="n">
        <f aca="false">SUM(AE80:AE86)</f>
        <v>0</v>
      </c>
      <c r="AF87" s="228" t="n">
        <f aca="false">SUM(AF80:AF86)</f>
        <v>0</v>
      </c>
      <c r="AG87" s="228" t="n">
        <f aca="false">SUM(AG80:AG86)</f>
        <v>0</v>
      </c>
      <c r="AH87" s="228" t="n">
        <f aca="false">SUM(AH80:AH86)</f>
        <v>0</v>
      </c>
      <c r="AI87" s="221"/>
      <c r="AJ87" s="221"/>
      <c r="AK87" s="221" t="b">
        <f aca="false">IF(AH87&gt;1,AVERAGE(AH87,AH78,AH69,AH60,AH51))</f>
        <v>0</v>
      </c>
      <c r="AL87" s="221" t="b">
        <f aca="false">IF(AH87&gt;1,AVERAGE(AH87,AH78))</f>
        <v>0</v>
      </c>
    </row>
    <row collapsed="false" customFormat="false" customHeight="true" hidden="false" ht="12" outlineLevel="0" r="88">
      <c r="F88" s="230" t="s">
        <v>143</v>
      </c>
      <c r="AF88" s="231" t="str">
        <f aca="false">IF(SUM(W88:AE88)&gt;0,(SUM(W88:AE88)),"")</f>
        <v/>
      </c>
    </row>
    <row collapsed="false" customFormat="false" customHeight="true" hidden="false" ht="12" outlineLevel="0" r="89">
      <c r="A89" s="212" t="s">
        <v>12</v>
      </c>
      <c r="B89" s="213" t="n">
        <f aca="false">I96</f>
        <v>0</v>
      </c>
      <c r="C89" s="214" t="s">
        <v>15</v>
      </c>
      <c r="D89" s="117" t="n">
        <f aca="false">X96</f>
        <v>0</v>
      </c>
      <c r="F89" s="215" t="inlineStr">
        <f aca="false">F86+1</f>
        <is>
          <t/>
        </is>
      </c>
      <c r="G89" s="119"/>
      <c r="H89" s="119"/>
      <c r="I89" s="120"/>
      <c r="J89" s="121"/>
      <c r="K89" s="121"/>
      <c r="L89" s="121"/>
      <c r="M89" s="121"/>
      <c r="N89" s="121"/>
      <c r="O89" s="121"/>
      <c r="P89" s="121"/>
      <c r="Q89" s="121"/>
      <c r="R89" s="122"/>
      <c r="S89" s="122"/>
      <c r="T89" s="122"/>
      <c r="U89" s="217"/>
      <c r="V89" s="218" t="n">
        <f aca="false">$V$2</f>
        <v>1</v>
      </c>
      <c r="W89" s="219" t="n">
        <f aca="false">IF(J89&lt;&gt;0,VLOOKUP(J89,Max_tider,2,0),0)</f>
        <v>0</v>
      </c>
      <c r="X89" s="219" t="n">
        <f aca="false">IF(K89&lt;&gt;0,VLOOKUP(K89,AT_tider,2,0),0)</f>
        <v>0</v>
      </c>
      <c r="Y89" s="219" t="n">
        <f aca="false">IF(L89&lt;&gt;0,VLOOKUP(L89,SubAT_tider,2,0),0)</f>
        <v>0</v>
      </c>
      <c r="Z89" s="219" t="n">
        <f aca="false">IF(M89&lt;&gt;0,VLOOKUP(M89,IG_tider,2,0),0)</f>
        <v>0</v>
      </c>
      <c r="AA89" s="219"/>
      <c r="AB89" s="219"/>
      <c r="AC89" s="219" t="n">
        <f aca="false">IF(P89&lt;&gt;0,VLOOKUP(P89,Power_tider,2,0),0)</f>
        <v>0</v>
      </c>
      <c r="AD89" s="219" t="n">
        <f aca="false">IF(Q89&lt;&gt;0,VLOOKUP(Q89,FS_tider,2,0),0)</f>
        <v>0</v>
      </c>
      <c r="AE89" s="218"/>
      <c r="AF89" s="218" t="n">
        <f aca="false">SUM(W89:AE89)</f>
        <v>0</v>
      </c>
      <c r="AG89" s="220" t="n">
        <f aca="false">((AC89*2)+(W89*2)+(X89*1)+(Y89*0.77)+(Z89*0.68)+(AD89*0.8))</f>
        <v>0</v>
      </c>
      <c r="AH89" s="220" t="n">
        <f aca="false">(AG89+(((I89*V89)-SUM(W89:AE89))*0.3))</f>
        <v>0</v>
      </c>
      <c r="AI89" s="221" t="str">
        <f aca="false">IF(AH89&gt;1,AVERAGE(AH86,AH89),"")</f>
        <v/>
      </c>
      <c r="AJ89" s="221" t="str">
        <f aca="false">IF(AH89&gt;1,AVERAGE(AH85,AH86,AH89),"")</f>
        <v/>
      </c>
      <c r="AK89" s="221"/>
      <c r="AL89" s="221"/>
    </row>
    <row collapsed="false" customFormat="false" customHeight="true" hidden="false" ht="12" outlineLevel="0" r="90">
      <c r="A90" s="222" t="s">
        <v>13</v>
      </c>
      <c r="B90" s="213" t="n">
        <f aca="false">W96</f>
        <v>0</v>
      </c>
      <c r="C90" s="214" t="s">
        <v>16</v>
      </c>
      <c r="D90" s="117" t="n">
        <f aca="false">Y96</f>
        <v>0</v>
      </c>
      <c r="F90" s="215" t="inlineStr">
        <f aca="false">F89+1</f>
        <is>
          <t/>
        </is>
      </c>
      <c r="G90" s="119"/>
      <c r="H90" s="119"/>
      <c r="I90" s="120"/>
      <c r="J90" s="121"/>
      <c r="K90" s="121"/>
      <c r="L90" s="121"/>
      <c r="M90" s="121"/>
      <c r="N90" s="126"/>
      <c r="O90" s="126"/>
      <c r="P90" s="126"/>
      <c r="Q90" s="121"/>
      <c r="R90" s="122"/>
      <c r="S90" s="122"/>
      <c r="T90" s="122"/>
      <c r="U90" s="217"/>
      <c r="V90" s="218" t="n">
        <f aca="false">$V$2</f>
        <v>1</v>
      </c>
      <c r="W90" s="219" t="n">
        <f aca="false">IF(J90&lt;&gt;0,VLOOKUP(J90,Max_tider,2,0),0)</f>
        <v>0</v>
      </c>
      <c r="X90" s="219" t="n">
        <f aca="false">IF(K90&lt;&gt;0,VLOOKUP(K90,AT_tider,2,0),0)</f>
        <v>0</v>
      </c>
      <c r="Y90" s="219" t="n">
        <f aca="false">IF(L90&lt;&gt;0,VLOOKUP(L90,SubAT_tider,2,0),0)</f>
        <v>0</v>
      </c>
      <c r="Z90" s="219" t="n">
        <f aca="false">IF(M90&lt;&gt;0,VLOOKUP(M90,IG_tider,2,0),0)</f>
        <v>0</v>
      </c>
      <c r="AA90" s="219"/>
      <c r="AB90" s="219"/>
      <c r="AC90" s="219" t="n">
        <f aca="false">IF(P90&lt;&gt;0,VLOOKUP(P90,Power_tider,2,0),0)</f>
        <v>0</v>
      </c>
      <c r="AD90" s="219" t="n">
        <f aca="false">IF(Q90&lt;&gt;0,VLOOKUP(Q90,FS_tider,2,0),0)</f>
        <v>0</v>
      </c>
      <c r="AE90" s="218"/>
      <c r="AF90" s="218" t="n">
        <f aca="false">SUM(W90:AE90)</f>
        <v>0</v>
      </c>
      <c r="AG90" s="220" t="n">
        <f aca="false">((AC90*2)+(W90*2)+(X90*1)+(Y90*0.77)+(Z90*0.68)+(AD90*0.8))</f>
        <v>0</v>
      </c>
      <c r="AH90" s="220" t="n">
        <f aca="false">(AG90+(((I90*V90)-SUM(W90:AE90))*0.3))</f>
        <v>0</v>
      </c>
      <c r="AI90" s="221" t="str">
        <f aca="false">IF(AH90&gt;1,AVERAGE(AH89:AH90),"")</f>
        <v/>
      </c>
      <c r="AJ90" s="221" t="str">
        <f aca="false">IF(AH90&gt;1,AVERAGE(AH86,AH89,AH90),"")</f>
        <v/>
      </c>
      <c r="AK90" s="221"/>
      <c r="AL90" s="221"/>
    </row>
    <row collapsed="false" customFormat="false" customHeight="true" hidden="false" ht="12" outlineLevel="0" r="91">
      <c r="C91" s="223" t="s">
        <v>17</v>
      </c>
      <c r="D91" s="117" t="n">
        <f aca="false">Z96</f>
        <v>0</v>
      </c>
      <c r="F91" s="215" t="inlineStr">
        <f aca="false">F90+1</f>
        <is>
          <t/>
        </is>
      </c>
      <c r="G91" s="119"/>
      <c r="H91" s="119"/>
      <c r="I91" s="126"/>
      <c r="J91" s="126"/>
      <c r="K91" s="126"/>
      <c r="L91" s="126"/>
      <c r="M91" s="126"/>
      <c r="N91" s="126"/>
      <c r="O91" s="126"/>
      <c r="P91" s="126"/>
      <c r="Q91" s="126"/>
      <c r="R91" s="122"/>
      <c r="S91" s="122"/>
      <c r="T91" s="122"/>
      <c r="U91" s="224"/>
      <c r="V91" s="218" t="n">
        <f aca="false">$V$2</f>
        <v>1</v>
      </c>
      <c r="W91" s="219" t="n">
        <f aca="false">IF(J91&lt;&gt;0,VLOOKUP(J91,Max_tider,2,0),0)</f>
        <v>0</v>
      </c>
      <c r="X91" s="219" t="n">
        <f aca="false">IF(K91&lt;&gt;0,VLOOKUP(K91,AT_tider,2,0),0)</f>
        <v>0</v>
      </c>
      <c r="Y91" s="219" t="n">
        <f aca="false">IF(L91&lt;&gt;0,VLOOKUP(L91,SubAT_tider,2,0),0)</f>
        <v>0</v>
      </c>
      <c r="Z91" s="219" t="n">
        <f aca="false">IF(M91&lt;&gt;0,VLOOKUP(M91,IG_tider,2,0),0)</f>
        <v>0</v>
      </c>
      <c r="AA91" s="219"/>
      <c r="AB91" s="219"/>
      <c r="AC91" s="219" t="n">
        <f aca="false">IF(P91&lt;&gt;0,VLOOKUP(P91,Power_tider,2,0),0)</f>
        <v>0</v>
      </c>
      <c r="AD91" s="219" t="n">
        <f aca="false">IF(Q91&lt;&gt;0,VLOOKUP(Q91,FS_tider,2,0),0)</f>
        <v>0</v>
      </c>
      <c r="AE91" s="218"/>
      <c r="AF91" s="218" t="n">
        <f aca="false">SUM(W91:AE91)</f>
        <v>0</v>
      </c>
      <c r="AG91" s="220" t="n">
        <f aca="false">((AC91*2)+(W91*2)+(X91*1)+(Y91*0.77)+(Z91*0.68)+(AD91*0.8))</f>
        <v>0</v>
      </c>
      <c r="AH91" s="220" t="n">
        <f aca="false">(AG91+(((I91*V91)-SUM(W91:AE91))*0.3))</f>
        <v>0</v>
      </c>
      <c r="AI91" s="221" t="str">
        <f aca="false">IF(AH91&gt;1,AVERAGE(AH90:AH91),"")</f>
        <v/>
      </c>
      <c r="AJ91" s="221" t="str">
        <f aca="false">IF(AH91&gt;1,AVERAGE(AH89:AH91),"")</f>
        <v/>
      </c>
      <c r="AK91" s="221"/>
      <c r="AL91" s="221"/>
    </row>
    <row collapsed="false" customFormat="false" customHeight="true" hidden="false" ht="12" outlineLevel="0" r="92">
      <c r="C92" s="223" t="s">
        <v>69</v>
      </c>
      <c r="D92" s="117" t="n">
        <f aca="false">AA96</f>
        <v>0</v>
      </c>
      <c r="F92" s="215" t="inlineStr">
        <f aca="false">F91+1</f>
        <is>
          <t/>
        </is>
      </c>
      <c r="G92" s="119"/>
      <c r="H92" s="119"/>
      <c r="I92" s="120"/>
      <c r="J92" s="121"/>
      <c r="K92" s="121"/>
      <c r="L92" s="127"/>
      <c r="M92" s="127"/>
      <c r="N92" s="121"/>
      <c r="O92" s="121"/>
      <c r="P92" s="216"/>
      <c r="Q92" s="121"/>
      <c r="R92" s="122"/>
      <c r="S92" s="122"/>
      <c r="T92" s="122"/>
      <c r="U92" s="217"/>
      <c r="V92" s="218" t="n">
        <f aca="false">$V$2</f>
        <v>1</v>
      </c>
      <c r="W92" s="219" t="n">
        <f aca="false">IF(J92&lt;&gt;0,VLOOKUP(J92,Max_tider,2,0),0)</f>
        <v>0</v>
      </c>
      <c r="X92" s="219" t="n">
        <f aca="false">IF(K92&lt;&gt;0,VLOOKUP(K92,AT_tider,2,0),0)</f>
        <v>0</v>
      </c>
      <c r="Y92" s="219" t="n">
        <f aca="false">IF(L92&lt;&gt;0,VLOOKUP(L92,SubAT_tider,2,0),0)</f>
        <v>0</v>
      </c>
      <c r="Z92" s="219" t="n">
        <f aca="false">IF(M92&lt;&gt;0,VLOOKUP(M92,IG_tider,2,0),0)</f>
        <v>0</v>
      </c>
      <c r="AA92" s="219"/>
      <c r="AB92" s="219"/>
      <c r="AC92" s="219" t="n">
        <f aca="false">IF(P92&lt;&gt;0,VLOOKUP(P92,Power_tider,2,0),0)</f>
        <v>0</v>
      </c>
      <c r="AD92" s="219" t="n">
        <f aca="false">IF(Q92&lt;&gt;0,VLOOKUP(Q92,FS_tider,2,0),0)</f>
        <v>0</v>
      </c>
      <c r="AE92" s="218"/>
      <c r="AF92" s="218" t="n">
        <f aca="false">SUM(W92:AE92)</f>
        <v>0</v>
      </c>
      <c r="AG92" s="220" t="n">
        <f aca="false">((AC92*2)+(W92*2)+(X92*1)+(Y92*0.77)+(Z92*0.68)+(AD92*0.8))</f>
        <v>0</v>
      </c>
      <c r="AH92" s="220" t="n">
        <f aca="false">(AG92+(((I92*V92)-SUM(W92:AE92))*0.3))</f>
        <v>0</v>
      </c>
      <c r="AI92" s="221" t="str">
        <f aca="false">IF(AH92&gt;1,AVERAGE(AH91:AH92),"")</f>
        <v/>
      </c>
      <c r="AJ92" s="221" t="str">
        <f aca="false">IF(AH92&gt;1,AVERAGE(AH90:AH92),"")</f>
        <v/>
      </c>
      <c r="AK92" s="221"/>
      <c r="AL92" s="221"/>
    </row>
    <row collapsed="false" customFormat="false" customHeight="true" hidden="false" ht="12" outlineLevel="0" r="93">
      <c r="C93" s="223" t="s">
        <v>70</v>
      </c>
      <c r="D93" s="117" t="n">
        <f aca="false">AB96</f>
        <v>0</v>
      </c>
      <c r="F93" s="215" t="inlineStr">
        <f aca="false">F92+1</f>
        <is>
          <t/>
        </is>
      </c>
      <c r="G93" s="119"/>
      <c r="H93" s="119"/>
      <c r="I93" s="120"/>
      <c r="J93" s="121"/>
      <c r="K93" s="121"/>
      <c r="L93" s="121"/>
      <c r="M93" s="121"/>
      <c r="N93" s="121"/>
      <c r="O93" s="121"/>
      <c r="P93" s="121"/>
      <c r="Q93" s="121"/>
      <c r="R93" s="122"/>
      <c r="S93" s="122"/>
      <c r="T93" s="122"/>
      <c r="U93" s="224"/>
      <c r="V93" s="218" t="n">
        <f aca="false">$V$2</f>
        <v>1</v>
      </c>
      <c r="W93" s="219" t="n">
        <f aca="false">IF(J93&lt;&gt;0,VLOOKUP(J93,Max_tider,2,0),0)</f>
        <v>0</v>
      </c>
      <c r="X93" s="219" t="n">
        <f aca="false">IF(K93&lt;&gt;0,VLOOKUP(K93,AT_tider,2,0),0)</f>
        <v>0</v>
      </c>
      <c r="Y93" s="219" t="n">
        <f aca="false">IF(L93&lt;&gt;0,VLOOKUP(L93,SubAT_tider,2,0),0)</f>
        <v>0</v>
      </c>
      <c r="Z93" s="219" t="n">
        <f aca="false">IF(M93&lt;&gt;0,VLOOKUP(M93,IG_tider,2,0),0)</f>
        <v>0</v>
      </c>
      <c r="AA93" s="219"/>
      <c r="AB93" s="219"/>
      <c r="AC93" s="219" t="n">
        <f aca="false">IF(P93&lt;&gt;0,VLOOKUP(P93,Power_tider,2,0),0)</f>
        <v>0</v>
      </c>
      <c r="AD93" s="219" t="n">
        <f aca="false">IF(Q93&lt;&gt;0,VLOOKUP(Q93,FS_tider,2,0),0)</f>
        <v>0</v>
      </c>
      <c r="AE93" s="218"/>
      <c r="AF93" s="218" t="n">
        <f aca="false">SUM(W93:AE93)</f>
        <v>0</v>
      </c>
      <c r="AG93" s="220" t="n">
        <f aca="false">((AC93*2)+(W93*2)+(X93*1)+(Y93*0.77)+(Z93*0.68)+(AD93*0.8))</f>
        <v>0</v>
      </c>
      <c r="AH93" s="220" t="n">
        <f aca="false">(AG93+(((I93*V93)-SUM(W93:AE93))*0.3))</f>
        <v>0</v>
      </c>
      <c r="AI93" s="221" t="str">
        <f aca="false">IF(AH93&gt;1,AVERAGE(AH92:AH93),"")</f>
        <v/>
      </c>
      <c r="AJ93" s="221" t="str">
        <f aca="false">IF(AH93&gt;1,AVERAGE(AH91:AH93),"")</f>
        <v/>
      </c>
      <c r="AK93" s="221"/>
      <c r="AL93" s="221"/>
    </row>
    <row collapsed="false" customFormat="false" customHeight="true" hidden="false" ht="12" outlineLevel="0" r="94">
      <c r="C94" s="214" t="s">
        <v>20</v>
      </c>
      <c r="D94" s="117" t="n">
        <f aca="false">AC96</f>
        <v>0</v>
      </c>
      <c r="F94" s="215" t="inlineStr">
        <f aca="false">F93+1</f>
        <is>
          <t/>
        </is>
      </c>
      <c r="G94" s="119"/>
      <c r="H94" s="119"/>
      <c r="I94" s="120"/>
      <c r="J94" s="121"/>
      <c r="K94" s="121"/>
      <c r="L94" s="121"/>
      <c r="M94" s="121"/>
      <c r="N94" s="121"/>
      <c r="O94" s="121"/>
      <c r="P94" s="127"/>
      <c r="Q94" s="121"/>
      <c r="R94" s="122"/>
      <c r="S94" s="122"/>
      <c r="T94" s="122"/>
      <c r="U94" s="224"/>
      <c r="V94" s="218" t="n">
        <f aca="false">$V$2</f>
        <v>1</v>
      </c>
      <c r="W94" s="219" t="n">
        <f aca="false">IF(J94&lt;&gt;0,VLOOKUP(J94,Max_tider,2,0),0)</f>
        <v>0</v>
      </c>
      <c r="X94" s="219" t="n">
        <f aca="false">IF(K94&lt;&gt;0,VLOOKUP(K94,AT_tider,2,0),0)</f>
        <v>0</v>
      </c>
      <c r="Y94" s="219" t="n">
        <f aca="false">IF(L94&lt;&gt;0,VLOOKUP(L94,SubAT_tider,2,0),0)</f>
        <v>0</v>
      </c>
      <c r="Z94" s="219" t="n">
        <f aca="false">IF(M94&lt;&gt;0,VLOOKUP(M94,IG_tider,2,0),0)</f>
        <v>0</v>
      </c>
      <c r="AA94" s="219"/>
      <c r="AB94" s="219"/>
      <c r="AC94" s="219" t="n">
        <f aca="false">IF(P94&lt;&gt;0,VLOOKUP(P94,Power_tider,2,0),0)</f>
        <v>0</v>
      </c>
      <c r="AD94" s="219" t="n">
        <f aca="false">IF(Q94&lt;&gt;0,VLOOKUP(Q94,FS_tider,2,0),0)</f>
        <v>0</v>
      </c>
      <c r="AE94" s="218"/>
      <c r="AF94" s="218" t="n">
        <f aca="false">SUM(W94:AE94)</f>
        <v>0</v>
      </c>
      <c r="AG94" s="220" t="n">
        <f aca="false">((AC94*2)+(W94*2)+(X94*1)+(Y94*0.77)+(Z94*0.68)+(AD94*0.8))</f>
        <v>0</v>
      </c>
      <c r="AH94" s="220" t="n">
        <f aca="false">(AG94+(((I94*V94)-SUM(W94:AE94))*0.3))</f>
        <v>0</v>
      </c>
      <c r="AI94" s="221" t="str">
        <f aca="false">IF(AH94&gt;1,AVERAGE(AH93:AH94),"")</f>
        <v/>
      </c>
      <c r="AJ94" s="221" t="str">
        <f aca="false">IF(AH94&gt;1,AVERAGE(AH92:AH94),"")</f>
        <v/>
      </c>
      <c r="AK94" s="221"/>
      <c r="AL94" s="221"/>
    </row>
    <row collapsed="false" customFormat="false" customHeight="true" hidden="false" ht="12" outlineLevel="0" r="95">
      <c r="C95" s="214" t="s">
        <v>21</v>
      </c>
      <c r="D95" s="117" t="n">
        <f aca="false">AD96</f>
        <v>0</v>
      </c>
      <c r="F95" s="215" t="inlineStr">
        <f aca="false">F94+1</f>
        <is>
          <t/>
        </is>
      </c>
      <c r="G95" s="119"/>
      <c r="H95" s="119"/>
      <c r="I95" s="120"/>
      <c r="J95" s="121"/>
      <c r="K95" s="121"/>
      <c r="L95" s="121"/>
      <c r="M95" s="127"/>
      <c r="N95" s="121"/>
      <c r="O95" s="121"/>
      <c r="P95" s="121"/>
      <c r="Q95" s="121"/>
      <c r="R95" s="122"/>
      <c r="S95" s="122"/>
      <c r="T95" s="122"/>
      <c r="U95" s="224"/>
      <c r="V95" s="218" t="n">
        <f aca="false">$V$2</f>
        <v>1</v>
      </c>
      <c r="W95" s="219" t="n">
        <f aca="false">IF(J95&lt;&gt;0,VLOOKUP(J95,Max_tider,2,0),0)</f>
        <v>0</v>
      </c>
      <c r="X95" s="219" t="n">
        <f aca="false">IF(K95&lt;&gt;0,VLOOKUP(K95,AT_tider,2,0),0)</f>
        <v>0</v>
      </c>
      <c r="Y95" s="219" t="n">
        <f aca="false">IF(L95&lt;&gt;0,VLOOKUP(L95,SubAT_tider,2,0),0)</f>
        <v>0</v>
      </c>
      <c r="Z95" s="219" t="n">
        <f aca="false">IF(M95&lt;&gt;0,VLOOKUP(M95,IG_tider,2,0),0)</f>
        <v>0</v>
      </c>
      <c r="AA95" s="219"/>
      <c r="AB95" s="219"/>
      <c r="AC95" s="219" t="n">
        <f aca="false">IF(P95&lt;&gt;0,VLOOKUP(P95,Power_tider,2,0),0)</f>
        <v>0</v>
      </c>
      <c r="AD95" s="219" t="n">
        <f aca="false">IF(Q95&lt;&gt;0,VLOOKUP(Q95,FS_tider,2,0),0)</f>
        <v>0</v>
      </c>
      <c r="AE95" s="218"/>
      <c r="AF95" s="218" t="n">
        <f aca="false">SUM(W95:AE95)</f>
        <v>0</v>
      </c>
      <c r="AG95" s="220" t="n">
        <f aca="false">((AC95*2)+(W95*2)+(X95*1)+(Y95*0.77)+(Z95*0.68)+(AD95*0.8))</f>
        <v>0</v>
      </c>
      <c r="AH95" s="220" t="n">
        <f aca="false">(AG95+(((I95*V95)-SUM(W95:AE95))*0.3))</f>
        <v>0</v>
      </c>
      <c r="AI95" s="221" t="str">
        <f aca="false">IF(AH95&gt;1,AVERAGE(AH94:AH95),"")</f>
        <v/>
      </c>
      <c r="AJ95" s="221" t="str">
        <f aca="false">IF(AH95&gt;1,AVERAGE(AH93:AH95),"")</f>
        <v/>
      </c>
      <c r="AK95" s="221"/>
      <c r="AL95" s="221"/>
    </row>
    <row collapsed="false" customFormat="false" customHeight="true" hidden="false" ht="12" outlineLevel="0" r="96">
      <c r="C96" s="214" t="s">
        <v>22</v>
      </c>
      <c r="D96" s="117" t="n">
        <f aca="false">AE96</f>
        <v>0</v>
      </c>
      <c r="F96" s="225"/>
      <c r="G96" s="131"/>
      <c r="H96" s="131"/>
      <c r="I96" s="132" t="n">
        <f aca="false">SUM(I89:I95)/60</f>
        <v>0</v>
      </c>
      <c r="J96" s="133"/>
      <c r="K96" s="131"/>
      <c r="L96" s="131"/>
      <c r="M96" s="131"/>
      <c r="N96" s="131"/>
      <c r="O96" s="131"/>
      <c r="P96" s="131"/>
      <c r="Q96" s="131"/>
      <c r="R96" s="131"/>
      <c r="U96" s="226" t="s">
        <v>135</v>
      </c>
      <c r="V96" s="190"/>
      <c r="W96" s="227" t="n">
        <f aca="false">SUM(W89:W95)</f>
        <v>0</v>
      </c>
      <c r="X96" s="227" t="n">
        <f aca="false">SUM(X89:X95)</f>
        <v>0</v>
      </c>
      <c r="Y96" s="227" t="n">
        <f aca="false">SUM(Y89:Y95)</f>
        <v>0</v>
      </c>
      <c r="Z96" s="227" t="n">
        <f aca="false">SUM(Z89:Z95)</f>
        <v>0</v>
      </c>
      <c r="AA96" s="227" t="n">
        <f aca="false">SUM(AA89:AA95)</f>
        <v>0</v>
      </c>
      <c r="AB96" s="227" t="n">
        <f aca="false">SUM(AB89:AB95)</f>
        <v>0</v>
      </c>
      <c r="AC96" s="227" t="n">
        <f aca="false">SUM(AC89:AC95)</f>
        <v>0</v>
      </c>
      <c r="AD96" s="227" t="n">
        <f aca="false">SUM(AD89:AD95)</f>
        <v>0</v>
      </c>
      <c r="AE96" s="227" t="n">
        <f aca="false">SUM(AE89:AE95)</f>
        <v>0</v>
      </c>
      <c r="AF96" s="228" t="n">
        <f aca="false">SUM(AF89:AF95)</f>
        <v>0</v>
      </c>
      <c r="AG96" s="228" t="n">
        <f aca="false">SUM(AG89:AG95)</f>
        <v>0</v>
      </c>
      <c r="AH96" s="228" t="n">
        <f aca="false">SUM(AH89:AH95)</f>
        <v>0</v>
      </c>
      <c r="AI96" s="221"/>
      <c r="AJ96" s="221"/>
      <c r="AK96" s="221" t="b">
        <f aca="false">IF(AH96&gt;1,AVERAGE(AH96,AH87,AH78,AH69,AH60))</f>
        <v>0</v>
      </c>
      <c r="AL96" s="221" t="b">
        <f aca="false">IF(AH96&gt;1,AVERAGE(AH96,AH87))</f>
        <v>0</v>
      </c>
    </row>
    <row collapsed="false" customFormat="false" customHeight="true" hidden="false" ht="12" outlineLevel="0" r="97">
      <c r="F97" s="230" t="s">
        <v>144</v>
      </c>
      <c r="AF97" s="231" t="str">
        <f aca="false">IF(SUM(W97:AE97)&gt;0,(SUM(W97:AE97)),"")</f>
        <v/>
      </c>
    </row>
    <row collapsed="false" customFormat="false" customHeight="true" hidden="false" ht="12" outlineLevel="0" r="98">
      <c r="A98" s="212" t="s">
        <v>12</v>
      </c>
      <c r="B98" s="213" t="n">
        <f aca="false">I105</f>
        <v>0</v>
      </c>
      <c r="C98" s="214" t="s">
        <v>15</v>
      </c>
      <c r="D98" s="117" t="n">
        <f aca="false">X105</f>
        <v>0</v>
      </c>
      <c r="F98" s="215" t="inlineStr">
        <f aca="false">F95+1</f>
        <is>
          <t/>
        </is>
      </c>
      <c r="G98" s="119"/>
      <c r="H98" s="119"/>
      <c r="I98" s="120"/>
      <c r="J98" s="121"/>
      <c r="K98" s="121"/>
      <c r="L98" s="121"/>
      <c r="M98" s="121"/>
      <c r="N98" s="121"/>
      <c r="O98" s="121"/>
      <c r="P98" s="121"/>
      <c r="Q98" s="121"/>
      <c r="R98" s="122"/>
      <c r="S98" s="122"/>
      <c r="T98" s="122"/>
      <c r="U98" s="217"/>
      <c r="V98" s="218" t="n">
        <f aca="false">$V$2</f>
        <v>1</v>
      </c>
      <c r="W98" s="219" t="n">
        <f aca="false">IF(J98&lt;&gt;0,VLOOKUP(J98,Max_tider,2,0),0)</f>
        <v>0</v>
      </c>
      <c r="X98" s="219" t="n">
        <f aca="false">IF(K98&lt;&gt;0,VLOOKUP(K98,AT_tider,2,0),0)</f>
        <v>0</v>
      </c>
      <c r="Y98" s="219" t="n">
        <f aca="false">IF(L98&lt;&gt;0,VLOOKUP(L98,SubAT_tider,2,0),0)</f>
        <v>0</v>
      </c>
      <c r="Z98" s="219" t="n">
        <f aca="false">IF(M98&lt;&gt;0,VLOOKUP(M98,IG_tider,2,0),0)</f>
        <v>0</v>
      </c>
      <c r="AA98" s="219"/>
      <c r="AB98" s="219"/>
      <c r="AC98" s="219" t="n">
        <f aca="false">IF(P98&lt;&gt;0,VLOOKUP(P98,Power_tider,2,0),0)</f>
        <v>0</v>
      </c>
      <c r="AD98" s="219" t="n">
        <f aca="false">IF(Q98&lt;&gt;0,VLOOKUP(Q98,FS_tider,2,0),0)</f>
        <v>0</v>
      </c>
      <c r="AE98" s="218"/>
      <c r="AF98" s="218" t="n">
        <f aca="false">SUM(W98:AE98)</f>
        <v>0</v>
      </c>
      <c r="AG98" s="220" t="n">
        <f aca="false">((AC98*2)+(W98*2)+(X98*1)+(Y98*0.77)+(Z98*0.68)+(AD98*0.8))</f>
        <v>0</v>
      </c>
      <c r="AH98" s="220" t="n">
        <f aca="false">(AG98+(((I98*V98)-SUM(W98:AE98))*0.3))</f>
        <v>0</v>
      </c>
      <c r="AI98" s="221" t="str">
        <f aca="false">IF(AH98&gt;1,AVERAGE(AH95,AH98),"")</f>
        <v/>
      </c>
      <c r="AJ98" s="221" t="str">
        <f aca="false">IF(AH98&gt;1,AVERAGE(AH94,AH95,AH98),"")</f>
        <v/>
      </c>
      <c r="AK98" s="221"/>
      <c r="AL98" s="221"/>
    </row>
    <row collapsed="false" customFormat="false" customHeight="true" hidden="false" ht="12" outlineLevel="0" r="99">
      <c r="A99" s="222" t="s">
        <v>13</v>
      </c>
      <c r="B99" s="213" t="n">
        <f aca="false">W105</f>
        <v>0</v>
      </c>
      <c r="C99" s="214" t="s">
        <v>16</v>
      </c>
      <c r="D99" s="117" t="n">
        <f aca="false">Y105</f>
        <v>0</v>
      </c>
      <c r="F99" s="215" t="inlineStr">
        <f aca="false">F98+1</f>
        <is>
          <t/>
        </is>
      </c>
      <c r="G99" s="119"/>
      <c r="H99" s="119"/>
      <c r="I99" s="120"/>
      <c r="J99" s="121"/>
      <c r="K99" s="121"/>
      <c r="L99" s="126"/>
      <c r="M99" s="121"/>
      <c r="N99" s="126"/>
      <c r="O99" s="126"/>
      <c r="P99" s="126"/>
      <c r="Q99" s="121"/>
      <c r="R99" s="122"/>
      <c r="S99" s="122"/>
      <c r="T99" s="122"/>
      <c r="U99" s="217"/>
      <c r="V99" s="218" t="n">
        <f aca="false">$V$2</f>
        <v>1</v>
      </c>
      <c r="W99" s="219" t="n">
        <f aca="false">IF(J99&lt;&gt;0,VLOOKUP(J99,Max_tider,2,0),0)</f>
        <v>0</v>
      </c>
      <c r="X99" s="219" t="n">
        <f aca="false">IF(K99&lt;&gt;0,VLOOKUP(K99,AT_tider,2,0),0)</f>
        <v>0</v>
      </c>
      <c r="Y99" s="219" t="n">
        <f aca="false">IF(L99&lt;&gt;0,VLOOKUP(L99,SubAT_tider,2,0),0)</f>
        <v>0</v>
      </c>
      <c r="Z99" s="219" t="n">
        <f aca="false">IF(M99&lt;&gt;0,VLOOKUP(M99,IG_tider,2,0),0)</f>
        <v>0</v>
      </c>
      <c r="AA99" s="219"/>
      <c r="AB99" s="219"/>
      <c r="AC99" s="219" t="n">
        <f aca="false">IF(P99&lt;&gt;0,VLOOKUP(P99,Power_tider,2,0),0)</f>
        <v>0</v>
      </c>
      <c r="AD99" s="219" t="n">
        <f aca="false">IF(Q99&lt;&gt;0,VLOOKUP(Q99,FS_tider,2,0),0)</f>
        <v>0</v>
      </c>
      <c r="AE99" s="218"/>
      <c r="AF99" s="218" t="n">
        <f aca="false">SUM(W99:AE99)</f>
        <v>0</v>
      </c>
      <c r="AG99" s="220" t="n">
        <f aca="false">((AC99*2)+(W99*2)+(X99*1)+(Y99*0.77)+(Z99*0.68)+(AD99*0.8))</f>
        <v>0</v>
      </c>
      <c r="AH99" s="220" t="n">
        <f aca="false">(AG99+(((I99*V99)-SUM(W99:AE99))*0.3))</f>
        <v>0</v>
      </c>
      <c r="AI99" s="221" t="str">
        <f aca="false">IF(AH99&gt;1,AVERAGE(AH98:AH99),"")</f>
        <v/>
      </c>
      <c r="AJ99" s="221" t="str">
        <f aca="false">IF(AH99&gt;1,AVERAGE(AH95,AH98,AH99),"")</f>
        <v/>
      </c>
      <c r="AK99" s="221"/>
      <c r="AL99" s="221"/>
    </row>
    <row collapsed="false" customFormat="false" customHeight="true" hidden="false" ht="12" outlineLevel="0" r="100">
      <c r="C100" s="223" t="s">
        <v>17</v>
      </c>
      <c r="D100" s="117" t="n">
        <f aca="false">Z105</f>
        <v>0</v>
      </c>
      <c r="F100" s="215" t="inlineStr">
        <f aca="false">F99+1</f>
        <is>
          <t/>
        </is>
      </c>
      <c r="G100" s="119"/>
      <c r="H100" s="119"/>
      <c r="I100" s="126"/>
      <c r="J100" s="126"/>
      <c r="K100" s="126"/>
      <c r="L100" s="126"/>
      <c r="M100" s="127"/>
      <c r="N100" s="126"/>
      <c r="O100" s="126"/>
      <c r="P100" s="126"/>
      <c r="Q100" s="126"/>
      <c r="R100" s="122"/>
      <c r="S100" s="122"/>
      <c r="T100" s="122"/>
      <c r="U100" s="224"/>
      <c r="V100" s="218" t="n">
        <f aca="false">$V$2</f>
        <v>1</v>
      </c>
      <c r="W100" s="219" t="n">
        <f aca="false">IF(J100&lt;&gt;0,VLOOKUP(J100,Max_tider,2,0),0)</f>
        <v>0</v>
      </c>
      <c r="X100" s="219" t="n">
        <f aca="false">IF(K100&lt;&gt;0,VLOOKUP(K100,AT_tider,2,0),0)</f>
        <v>0</v>
      </c>
      <c r="Y100" s="219" t="n">
        <f aca="false">IF(L100&lt;&gt;0,VLOOKUP(L100,SubAT_tider,2,0),0)</f>
        <v>0</v>
      </c>
      <c r="Z100" s="219" t="n">
        <f aca="false">IF(M100&lt;&gt;0,VLOOKUP(M100,IG_tider,2,0),0)</f>
        <v>0</v>
      </c>
      <c r="AA100" s="219"/>
      <c r="AB100" s="219"/>
      <c r="AC100" s="219" t="n">
        <f aca="false">IF(P100&lt;&gt;0,VLOOKUP(P100,Power_tider,2,0),0)</f>
        <v>0</v>
      </c>
      <c r="AD100" s="219" t="n">
        <f aca="false">IF(Q100&lt;&gt;0,VLOOKUP(Q100,FS_tider,2,0),0)</f>
        <v>0</v>
      </c>
      <c r="AE100" s="218"/>
      <c r="AF100" s="218" t="n">
        <f aca="false">SUM(W100:AE100)</f>
        <v>0</v>
      </c>
      <c r="AG100" s="220" t="n">
        <f aca="false">((AC100*2)+(W100*2)+(X100*1)+(Y100*0.77)+(Z100*0.68)+(AD100*0.8))</f>
        <v>0</v>
      </c>
      <c r="AH100" s="220" t="n">
        <f aca="false">(AG100+(((I100*V100)-SUM(W100:AE100))*0.3))</f>
        <v>0</v>
      </c>
      <c r="AI100" s="221" t="str">
        <f aca="false">IF(AH100&gt;1,AVERAGE(AH99:AH100),"")</f>
        <v/>
      </c>
      <c r="AJ100" s="221" t="str">
        <f aca="false">IF(AH100&gt;1,AVERAGE(AH98:AH100),"")</f>
        <v/>
      </c>
      <c r="AK100" s="221"/>
      <c r="AL100" s="221"/>
    </row>
    <row collapsed="false" customFormat="false" customHeight="true" hidden="false" ht="12" outlineLevel="0" r="101">
      <c r="C101" s="223" t="s">
        <v>69</v>
      </c>
      <c r="D101" s="117" t="n">
        <f aca="false">AA105</f>
        <v>0</v>
      </c>
      <c r="F101" s="215" t="inlineStr">
        <f aca="false">F100+1</f>
        <is>
          <t/>
        </is>
      </c>
      <c r="G101" s="119"/>
      <c r="H101" s="119"/>
      <c r="I101" s="120"/>
      <c r="J101" s="121"/>
      <c r="K101" s="121"/>
      <c r="L101" s="121"/>
      <c r="M101" s="121"/>
      <c r="N101" s="121"/>
      <c r="O101" s="121"/>
      <c r="P101" s="121"/>
      <c r="Q101" s="121"/>
      <c r="R101" s="122"/>
      <c r="S101" s="122"/>
      <c r="T101" s="122"/>
      <c r="U101" s="217"/>
      <c r="V101" s="218" t="n">
        <f aca="false">$V$2</f>
        <v>1</v>
      </c>
      <c r="W101" s="219" t="n">
        <f aca="false">IF(J101&lt;&gt;0,VLOOKUP(J101,Max_tider,2,0),0)</f>
        <v>0</v>
      </c>
      <c r="X101" s="219" t="n">
        <f aca="false">IF(K101&lt;&gt;0,VLOOKUP(K101,AT_tider,2,0),0)</f>
        <v>0</v>
      </c>
      <c r="Y101" s="219" t="n">
        <f aca="false">IF(L101&lt;&gt;0,VLOOKUP(L101,SubAT_tider,2,0),0)</f>
        <v>0</v>
      </c>
      <c r="Z101" s="219" t="n">
        <f aca="false">IF(M101&lt;&gt;0,VLOOKUP(M101,IG_tider,2,0),0)</f>
        <v>0</v>
      </c>
      <c r="AA101" s="219"/>
      <c r="AB101" s="219"/>
      <c r="AC101" s="219" t="n">
        <f aca="false">IF(P101&lt;&gt;0,VLOOKUP(P101,Power_tider,2,0),0)</f>
        <v>0</v>
      </c>
      <c r="AD101" s="219" t="n">
        <f aca="false">IF(Q101&lt;&gt;0,VLOOKUP(Q101,FS_tider,2,0),0)</f>
        <v>0</v>
      </c>
      <c r="AE101" s="218"/>
      <c r="AF101" s="218" t="n">
        <f aca="false">SUM(W101:AE101)</f>
        <v>0</v>
      </c>
      <c r="AG101" s="220" t="n">
        <f aca="false">((AC101*2)+(W101*2)+(X101*1)+(Y101*0.77)+(Z101*0.68)+(AD101*0.8))</f>
        <v>0</v>
      </c>
      <c r="AH101" s="220" t="n">
        <f aca="false">(AG101+(((I101*V101)-SUM(W101:AE101))*0.3))</f>
        <v>0</v>
      </c>
      <c r="AI101" s="221" t="str">
        <f aca="false">IF(AH101&gt;1,AVERAGE(AH100:AH101),"")</f>
        <v/>
      </c>
      <c r="AJ101" s="221" t="str">
        <f aca="false">IF(AH101&gt;1,AVERAGE(AH99:AH101),"")</f>
        <v/>
      </c>
      <c r="AK101" s="221"/>
      <c r="AL101" s="221"/>
    </row>
    <row collapsed="false" customFormat="false" customHeight="true" hidden="false" ht="12" outlineLevel="0" r="102">
      <c r="C102" s="223" t="s">
        <v>70</v>
      </c>
      <c r="D102" s="117" t="n">
        <f aca="false">AB105</f>
        <v>0</v>
      </c>
      <c r="F102" s="215" t="inlineStr">
        <f aca="false">F101+1</f>
        <is>
          <t/>
        </is>
      </c>
      <c r="G102" s="119"/>
      <c r="H102" s="119"/>
      <c r="I102" s="120"/>
      <c r="J102" s="121"/>
      <c r="K102" s="121"/>
      <c r="L102" s="121"/>
      <c r="M102" s="121"/>
      <c r="N102" s="121"/>
      <c r="O102" s="121"/>
      <c r="P102" s="216"/>
      <c r="Q102" s="121"/>
      <c r="R102" s="122"/>
      <c r="S102" s="122"/>
      <c r="T102" s="122"/>
      <c r="U102" s="224"/>
      <c r="V102" s="218" t="n">
        <f aca="false">$V$2</f>
        <v>1</v>
      </c>
      <c r="W102" s="219" t="n">
        <f aca="false">IF(J102&lt;&gt;0,VLOOKUP(J102,Max_tider,2,0),0)</f>
        <v>0</v>
      </c>
      <c r="X102" s="219" t="n">
        <f aca="false">IF(K102&lt;&gt;0,VLOOKUP(K102,AT_tider,2,0),0)</f>
        <v>0</v>
      </c>
      <c r="Y102" s="219" t="n">
        <f aca="false">IF(L102&lt;&gt;0,VLOOKUP(L102,SubAT_tider,2,0),0)</f>
        <v>0</v>
      </c>
      <c r="Z102" s="219" t="n">
        <f aca="false">IF(M102&lt;&gt;0,VLOOKUP(M102,IG_tider,2,0),0)</f>
        <v>0</v>
      </c>
      <c r="AA102" s="219"/>
      <c r="AB102" s="219"/>
      <c r="AC102" s="219" t="n">
        <f aca="false">IF(P102&lt;&gt;0,VLOOKUP(P102,Power_tider,2,0),0)</f>
        <v>0</v>
      </c>
      <c r="AD102" s="219" t="n">
        <f aca="false">IF(Q102&lt;&gt;0,VLOOKUP(Q102,FS_tider,2,0),0)</f>
        <v>0</v>
      </c>
      <c r="AE102" s="218"/>
      <c r="AF102" s="218" t="n">
        <f aca="false">SUM(W102:AE102)</f>
        <v>0</v>
      </c>
      <c r="AG102" s="220" t="n">
        <f aca="false">((AC102*2)+(W102*2)+(X102*1)+(Y102*0.77)+(Z102*0.68)+(AD102*0.8))</f>
        <v>0</v>
      </c>
      <c r="AH102" s="220" t="n">
        <f aca="false">(AG102+(((I102*V102)-SUM(W102:AE102))*0.3))</f>
        <v>0</v>
      </c>
      <c r="AI102" s="221" t="str">
        <f aca="false">IF(AH102&gt;1,AVERAGE(AH101:AH102),"")</f>
        <v/>
      </c>
      <c r="AJ102" s="221" t="str">
        <f aca="false">IF(AH102&gt;1,AVERAGE(AH100:AH102),"")</f>
        <v/>
      </c>
      <c r="AK102" s="221"/>
      <c r="AL102" s="221"/>
    </row>
    <row collapsed="false" customFormat="false" customHeight="true" hidden="false" ht="12" outlineLevel="0" r="103">
      <c r="C103" s="214" t="s">
        <v>20</v>
      </c>
      <c r="D103" s="117" t="n">
        <f aca="false">AC105</f>
        <v>0</v>
      </c>
      <c r="F103" s="215" t="inlineStr">
        <f aca="false">F102+1</f>
        <is>
          <t/>
        </is>
      </c>
      <c r="G103" s="119"/>
      <c r="H103" s="119"/>
      <c r="I103" s="120"/>
      <c r="J103" s="121"/>
      <c r="K103" s="121"/>
      <c r="L103" s="121"/>
      <c r="M103" s="121"/>
      <c r="N103" s="121"/>
      <c r="O103" s="121"/>
      <c r="P103" s="121"/>
      <c r="Q103" s="121"/>
      <c r="R103" s="122"/>
      <c r="S103" s="122"/>
      <c r="T103" s="122"/>
      <c r="U103" s="224"/>
      <c r="V103" s="218" t="n">
        <f aca="false">$V$2</f>
        <v>1</v>
      </c>
      <c r="W103" s="219" t="n">
        <f aca="false">IF(J103&lt;&gt;0,VLOOKUP(J103,Max_tider,2,0),0)</f>
        <v>0</v>
      </c>
      <c r="X103" s="219" t="n">
        <f aca="false">IF(K103&lt;&gt;0,VLOOKUP(K103,AT_tider,2,0),0)</f>
        <v>0</v>
      </c>
      <c r="Y103" s="219" t="n">
        <f aca="false">IF(L103&lt;&gt;0,VLOOKUP(L103,SubAT_tider,2,0),0)</f>
        <v>0</v>
      </c>
      <c r="Z103" s="219" t="n">
        <f aca="false">IF(M103&lt;&gt;0,VLOOKUP(M103,IG_tider,2,0),0)</f>
        <v>0</v>
      </c>
      <c r="AA103" s="219"/>
      <c r="AB103" s="219"/>
      <c r="AC103" s="219" t="n">
        <f aca="false">IF(P103&lt;&gt;0,VLOOKUP(P103,Power_tider,2,0),0)</f>
        <v>0</v>
      </c>
      <c r="AD103" s="219" t="n">
        <f aca="false">IF(Q103&lt;&gt;0,VLOOKUP(Q103,FS_tider,2,0),0)</f>
        <v>0</v>
      </c>
      <c r="AE103" s="218"/>
      <c r="AF103" s="218" t="n">
        <f aca="false">SUM(W103:AE103)</f>
        <v>0</v>
      </c>
      <c r="AG103" s="220" t="n">
        <f aca="false">((AC103*2)+(W103*2)+(X103*1)+(Y103*0.77)+(Z103*0.68)+(AD103*0.8))</f>
        <v>0</v>
      </c>
      <c r="AH103" s="220" t="n">
        <f aca="false">(AG103+(((I103*V103)-SUM(W103:AE103))*0.3))</f>
        <v>0</v>
      </c>
      <c r="AI103" s="221" t="str">
        <f aca="false">IF(AH103&gt;1,AVERAGE(AH102:AH103),"")</f>
        <v/>
      </c>
      <c r="AJ103" s="221" t="str">
        <f aca="false">IF(AH103&gt;1,AVERAGE(AH101:AH103),"")</f>
        <v/>
      </c>
      <c r="AK103" s="221"/>
      <c r="AL103" s="221"/>
    </row>
    <row collapsed="false" customFormat="false" customHeight="true" hidden="false" ht="12" outlineLevel="0" r="104">
      <c r="C104" s="214" t="s">
        <v>21</v>
      </c>
      <c r="D104" s="117" t="n">
        <f aca="false">AD105</f>
        <v>0</v>
      </c>
      <c r="F104" s="215" t="inlineStr">
        <f aca="false">F103+1</f>
        <is>
          <t/>
        </is>
      </c>
      <c r="G104" s="119"/>
      <c r="H104" s="119"/>
      <c r="I104" s="120"/>
      <c r="J104" s="121"/>
      <c r="K104" s="121"/>
      <c r="L104" s="121"/>
      <c r="M104" s="127"/>
      <c r="N104" s="121"/>
      <c r="O104" s="121"/>
      <c r="P104" s="121"/>
      <c r="Q104" s="121"/>
      <c r="R104" s="122"/>
      <c r="S104" s="122"/>
      <c r="T104" s="122"/>
      <c r="U104" s="224"/>
      <c r="V104" s="218" t="n">
        <f aca="false">$V$2</f>
        <v>1</v>
      </c>
      <c r="W104" s="219" t="n">
        <f aca="false">IF(J104&lt;&gt;0,VLOOKUP(J104,Max_tider,2,0),0)</f>
        <v>0</v>
      </c>
      <c r="X104" s="219" t="n">
        <f aca="false">IF(K104&lt;&gt;0,VLOOKUP(K104,AT_tider,2,0),0)</f>
        <v>0</v>
      </c>
      <c r="Y104" s="219" t="n">
        <f aca="false">IF(L104&lt;&gt;0,VLOOKUP(L104,SubAT_tider,2,0),0)</f>
        <v>0</v>
      </c>
      <c r="Z104" s="219" t="n">
        <f aca="false">IF(M104&lt;&gt;0,VLOOKUP(M104,IG_tider,2,0),0)</f>
        <v>0</v>
      </c>
      <c r="AA104" s="219"/>
      <c r="AB104" s="219"/>
      <c r="AC104" s="219" t="n">
        <f aca="false">IF(P104&lt;&gt;0,VLOOKUP(P104,Power_tider,2,0),0)</f>
        <v>0</v>
      </c>
      <c r="AD104" s="219" t="n">
        <f aca="false">IF(Q104&lt;&gt;0,VLOOKUP(Q104,FS_tider,2,0),0)</f>
        <v>0</v>
      </c>
      <c r="AE104" s="218"/>
      <c r="AF104" s="218" t="n">
        <f aca="false">SUM(W104:AE104)</f>
        <v>0</v>
      </c>
      <c r="AG104" s="220" t="n">
        <f aca="false">((AC104*2)+(W104*2)+(X104*1)+(Y104*0.77)+(Z104*0.68)+(AD104*0.8))</f>
        <v>0</v>
      </c>
      <c r="AH104" s="220" t="n">
        <f aca="false">(AG104+(((I104*V104)-SUM(W104:AE104))*0.3))</f>
        <v>0</v>
      </c>
      <c r="AI104" s="221" t="str">
        <f aca="false">IF(AH104&gt;1,AVERAGE(AH103:AH104),"")</f>
        <v/>
      </c>
      <c r="AJ104" s="221" t="str">
        <f aca="false">IF(AH104&gt;1,AVERAGE(AH102:AH104),"")</f>
        <v/>
      </c>
      <c r="AK104" s="221"/>
      <c r="AL104" s="221"/>
    </row>
    <row collapsed="false" customFormat="false" customHeight="true" hidden="false" ht="12" outlineLevel="0" r="105">
      <c r="C105" s="214" t="s">
        <v>22</v>
      </c>
      <c r="D105" s="117" t="n">
        <f aca="false">AE105</f>
        <v>0</v>
      </c>
      <c r="F105" s="225"/>
      <c r="G105" s="131"/>
      <c r="H105" s="131"/>
      <c r="I105" s="132" t="n">
        <f aca="false">SUM(I98:I104)/60</f>
        <v>0</v>
      </c>
      <c r="J105" s="133"/>
      <c r="K105" s="131"/>
      <c r="L105" s="131"/>
      <c r="M105" s="131"/>
      <c r="N105" s="131"/>
      <c r="O105" s="131"/>
      <c r="P105" s="131"/>
      <c r="Q105" s="131"/>
      <c r="R105" s="131"/>
      <c r="U105" s="226" t="s">
        <v>135</v>
      </c>
      <c r="V105" s="190"/>
      <c r="W105" s="227" t="n">
        <f aca="false">SUM(W98:W104)</f>
        <v>0</v>
      </c>
      <c r="X105" s="227" t="n">
        <f aca="false">SUM(X98:X104)</f>
        <v>0</v>
      </c>
      <c r="Y105" s="227" t="n">
        <f aca="false">SUM(Y98:Y104)</f>
        <v>0</v>
      </c>
      <c r="Z105" s="227" t="n">
        <f aca="false">SUM(Z98:Z104)</f>
        <v>0</v>
      </c>
      <c r="AA105" s="227" t="n">
        <f aca="false">SUM(AA98:AA104)</f>
        <v>0</v>
      </c>
      <c r="AB105" s="227" t="n">
        <f aca="false">SUM(AB98:AB104)</f>
        <v>0</v>
      </c>
      <c r="AC105" s="227" t="n">
        <f aca="false">SUM(AC98:AC104)</f>
        <v>0</v>
      </c>
      <c r="AD105" s="227" t="n">
        <f aca="false">SUM(AD98:AD104)</f>
        <v>0</v>
      </c>
      <c r="AE105" s="227" t="n">
        <f aca="false">SUM(AE98:AE104)</f>
        <v>0</v>
      </c>
      <c r="AF105" s="228" t="n">
        <f aca="false">SUM(AF98:AF104)</f>
        <v>0</v>
      </c>
      <c r="AG105" s="228" t="n">
        <f aca="false">SUM(AG98:AG104)</f>
        <v>0</v>
      </c>
      <c r="AH105" s="228" t="n">
        <f aca="false">SUM(AH98:AH104)</f>
        <v>0</v>
      </c>
      <c r="AI105" s="221"/>
      <c r="AJ105" s="221"/>
      <c r="AK105" s="221" t="b">
        <f aca="false">IF(AH105&gt;1,AVERAGE(AH105,AH96,AH87,AH78,AH69))</f>
        <v>0</v>
      </c>
      <c r="AL105" s="221" t="b">
        <f aca="false">IF(AH105&gt;1,AVERAGE(AH105,AH96))</f>
        <v>0</v>
      </c>
    </row>
    <row collapsed="false" customFormat="false" customHeight="true" hidden="false" ht="12" outlineLevel="0" r="106">
      <c r="F106" s="230" t="s">
        <v>145</v>
      </c>
      <c r="AF106" s="231" t="str">
        <f aca="false">IF(SUM(W106:AE106)&gt;0,(SUM(W106:AE106)),"")</f>
        <v/>
      </c>
    </row>
    <row collapsed="false" customFormat="false" customHeight="true" hidden="false" ht="12" outlineLevel="0" r="107">
      <c r="A107" s="212" t="s">
        <v>12</v>
      </c>
      <c r="B107" s="213" t="n">
        <f aca="false">I114</f>
        <v>0</v>
      </c>
      <c r="C107" s="214" t="s">
        <v>15</v>
      </c>
      <c r="D107" s="117" t="n">
        <f aca="false">X114</f>
        <v>0</v>
      </c>
      <c r="F107" s="215" t="inlineStr">
        <f aca="false">F104+1</f>
        <is>
          <t/>
        </is>
      </c>
      <c r="G107" s="119"/>
      <c r="H107" s="119"/>
      <c r="I107" s="120"/>
      <c r="J107" s="121"/>
      <c r="K107" s="121"/>
      <c r="L107" s="121"/>
      <c r="M107" s="121"/>
      <c r="N107" s="121"/>
      <c r="O107" s="121"/>
      <c r="P107" s="121"/>
      <c r="Q107" s="121"/>
      <c r="R107" s="122"/>
      <c r="S107" s="122"/>
      <c r="T107" s="122"/>
      <c r="U107" s="217"/>
      <c r="V107" s="218" t="n">
        <f aca="false">$V$2</f>
        <v>1</v>
      </c>
      <c r="W107" s="219" t="n">
        <f aca="false">IF(J107&lt;&gt;0,VLOOKUP(J107,Max_tider,2,0),0)</f>
        <v>0</v>
      </c>
      <c r="X107" s="219" t="n">
        <f aca="false">IF(K107&lt;&gt;0,VLOOKUP(K107,AT_tider,2,0),0)</f>
        <v>0</v>
      </c>
      <c r="Y107" s="219" t="n">
        <f aca="false">IF(L107&lt;&gt;0,VLOOKUP(L107,SubAT_tider,2,0),0)</f>
        <v>0</v>
      </c>
      <c r="Z107" s="219" t="n">
        <f aca="false">IF(M107&lt;&gt;0,VLOOKUP(M107,IG_tider,2,0),0)</f>
        <v>0</v>
      </c>
      <c r="AA107" s="219"/>
      <c r="AB107" s="219"/>
      <c r="AC107" s="219" t="n">
        <f aca="false">IF(P107&lt;&gt;0,VLOOKUP(P107,Power_tider,2,0),0)</f>
        <v>0</v>
      </c>
      <c r="AD107" s="219" t="n">
        <f aca="false">IF(Q107&lt;&gt;0,VLOOKUP(Q107,FS_tider,2,0),0)</f>
        <v>0</v>
      </c>
      <c r="AE107" s="218"/>
      <c r="AF107" s="218" t="n">
        <f aca="false">SUM(W107:AE107)</f>
        <v>0</v>
      </c>
      <c r="AG107" s="220" t="n">
        <f aca="false">((AC107*2)+(W107*2)+(X107*1)+(Y107*0.77)+(Z107*0.68)+(AD107*0.8))</f>
        <v>0</v>
      </c>
      <c r="AH107" s="220" t="n">
        <f aca="false">(AG107+(((I107*V107)-SUM(W107:AE107))*0.3))</f>
        <v>0</v>
      </c>
      <c r="AI107" s="221" t="str">
        <f aca="false">IF(AH107&gt;1,AVERAGE(AH104,AH107),"")</f>
        <v/>
      </c>
      <c r="AJ107" s="221" t="str">
        <f aca="false">IF(AH107&gt;1,AVERAGE(AH103,AH104,AH107),"")</f>
        <v/>
      </c>
      <c r="AK107" s="221"/>
      <c r="AL107" s="221"/>
    </row>
    <row collapsed="false" customFormat="false" customHeight="true" hidden="false" ht="12" outlineLevel="0" r="108">
      <c r="A108" s="222" t="s">
        <v>13</v>
      </c>
      <c r="B108" s="213" t="n">
        <f aca="false">W114</f>
        <v>0</v>
      </c>
      <c r="C108" s="214" t="s">
        <v>16</v>
      </c>
      <c r="D108" s="117" t="n">
        <f aca="false">Y114</f>
        <v>0</v>
      </c>
      <c r="F108" s="215" t="inlineStr">
        <f aca="false">F107+1</f>
        <is>
          <t/>
        </is>
      </c>
      <c r="G108" s="119"/>
      <c r="H108" s="119"/>
      <c r="I108" s="120"/>
      <c r="J108" s="121"/>
      <c r="K108" s="121"/>
      <c r="L108" s="126"/>
      <c r="M108" s="121"/>
      <c r="N108" s="126"/>
      <c r="O108" s="126"/>
      <c r="P108" s="126"/>
      <c r="Q108" s="121"/>
      <c r="R108" s="122"/>
      <c r="S108" s="122"/>
      <c r="T108" s="122"/>
      <c r="U108" s="217"/>
      <c r="V108" s="218" t="n">
        <f aca="false">$V$2</f>
        <v>1</v>
      </c>
      <c r="W108" s="219" t="n">
        <f aca="false">IF(J108&lt;&gt;0,VLOOKUP(J108,Max_tider,2,0),0)</f>
        <v>0</v>
      </c>
      <c r="X108" s="219" t="n">
        <f aca="false">IF(K108&lt;&gt;0,VLOOKUP(K108,AT_tider,2,0),0)</f>
        <v>0</v>
      </c>
      <c r="Y108" s="219" t="n">
        <f aca="false">IF(L108&lt;&gt;0,VLOOKUP(L108,SubAT_tider,2,0),0)</f>
        <v>0</v>
      </c>
      <c r="Z108" s="219" t="n">
        <f aca="false">IF(M108&lt;&gt;0,VLOOKUP(M108,IG_tider,2,0),0)</f>
        <v>0</v>
      </c>
      <c r="AA108" s="219"/>
      <c r="AB108" s="219"/>
      <c r="AC108" s="219" t="n">
        <f aca="false">IF(P108&lt;&gt;0,VLOOKUP(P108,Power_tider,2,0),0)</f>
        <v>0</v>
      </c>
      <c r="AD108" s="219" t="n">
        <f aca="false">IF(Q108&lt;&gt;0,VLOOKUP(Q108,FS_tider,2,0),0)</f>
        <v>0</v>
      </c>
      <c r="AE108" s="218"/>
      <c r="AF108" s="218" t="n">
        <f aca="false">SUM(W108:AE108)</f>
        <v>0</v>
      </c>
      <c r="AG108" s="220" t="n">
        <f aca="false">((AC108*2)+(W108*2)+(X108*1)+(Y108*0.77)+(Z108*0.68)+(AD108*0.8))</f>
        <v>0</v>
      </c>
      <c r="AH108" s="220" t="n">
        <f aca="false">(AG108+(((I108*V108)-SUM(W108:AE108))*0.3))</f>
        <v>0</v>
      </c>
      <c r="AI108" s="221" t="str">
        <f aca="false">IF(AH108&gt;1,AVERAGE(AH107:AH108),"")</f>
        <v/>
      </c>
      <c r="AJ108" s="221" t="str">
        <f aca="false">IF(AH108&gt;1,AVERAGE(AH104,AH107,AH108),"")</f>
        <v/>
      </c>
      <c r="AK108" s="221"/>
      <c r="AL108" s="221"/>
    </row>
    <row collapsed="false" customFormat="false" customHeight="true" hidden="false" ht="12" outlineLevel="0" r="109">
      <c r="C109" s="223" t="s">
        <v>17</v>
      </c>
      <c r="D109" s="117" t="n">
        <f aca="false">Z114</f>
        <v>0</v>
      </c>
      <c r="F109" s="215" t="inlineStr">
        <f aca="false">F108+1</f>
        <is>
          <t/>
        </is>
      </c>
      <c r="G109" s="119"/>
      <c r="H109" s="119"/>
      <c r="I109" s="126"/>
      <c r="J109" s="126"/>
      <c r="K109" s="126"/>
      <c r="L109" s="126"/>
      <c r="M109" s="127"/>
      <c r="N109" s="126"/>
      <c r="O109" s="126"/>
      <c r="P109" s="126"/>
      <c r="Q109" s="126"/>
      <c r="R109" s="122"/>
      <c r="S109" s="122"/>
      <c r="T109" s="122"/>
      <c r="U109" s="224"/>
      <c r="V109" s="218" t="n">
        <f aca="false">$V$2</f>
        <v>1</v>
      </c>
      <c r="W109" s="219" t="n">
        <f aca="false">IF(J109&lt;&gt;0,VLOOKUP(J109,Max_tider,2,0),0)</f>
        <v>0</v>
      </c>
      <c r="X109" s="219" t="n">
        <f aca="false">IF(K109&lt;&gt;0,VLOOKUP(K109,AT_tider,2,0),0)</f>
        <v>0</v>
      </c>
      <c r="Y109" s="219" t="n">
        <f aca="false">IF(L109&lt;&gt;0,VLOOKUP(L109,SubAT_tider,2,0),0)</f>
        <v>0</v>
      </c>
      <c r="Z109" s="219" t="n">
        <f aca="false">IF(M109&lt;&gt;0,VLOOKUP(M109,IG_tider,2,0),0)</f>
        <v>0</v>
      </c>
      <c r="AA109" s="219"/>
      <c r="AB109" s="219"/>
      <c r="AC109" s="219" t="n">
        <f aca="false">IF(P109&lt;&gt;0,VLOOKUP(P109,Power_tider,2,0),0)</f>
        <v>0</v>
      </c>
      <c r="AD109" s="219" t="n">
        <f aca="false">IF(Q109&lt;&gt;0,VLOOKUP(Q109,FS_tider,2,0),0)</f>
        <v>0</v>
      </c>
      <c r="AE109" s="218"/>
      <c r="AF109" s="218" t="n">
        <f aca="false">SUM(W109:AE109)</f>
        <v>0</v>
      </c>
      <c r="AG109" s="220" t="n">
        <f aca="false">((AC109*2)+(W109*2)+(X109*1)+(Y109*0.77)+(Z109*0.68)+(AD109*0.8))</f>
        <v>0</v>
      </c>
      <c r="AH109" s="220" t="n">
        <f aca="false">(AG109+(((I109*V109)-SUM(W109:AE109))*0.3))</f>
        <v>0</v>
      </c>
      <c r="AI109" s="221" t="str">
        <f aca="false">IF(AH109&gt;1,AVERAGE(AH108:AH109),"")</f>
        <v/>
      </c>
      <c r="AJ109" s="221" t="str">
        <f aca="false">IF(AH109&gt;1,AVERAGE(AH107:AH109),"")</f>
        <v/>
      </c>
      <c r="AK109" s="221"/>
      <c r="AL109" s="221"/>
    </row>
    <row collapsed="false" customFormat="false" customHeight="true" hidden="false" ht="12" outlineLevel="0" r="110">
      <c r="C110" s="223" t="s">
        <v>69</v>
      </c>
      <c r="D110" s="117" t="n">
        <f aca="false">AA114</f>
        <v>0</v>
      </c>
      <c r="F110" s="215" t="inlineStr">
        <f aca="false">F109+1</f>
        <is>
          <t/>
        </is>
      </c>
      <c r="G110" s="119"/>
      <c r="H110" s="119"/>
      <c r="I110" s="120"/>
      <c r="J110" s="121"/>
      <c r="K110" s="121"/>
      <c r="L110" s="121"/>
      <c r="M110" s="121"/>
      <c r="N110" s="121"/>
      <c r="O110" s="121"/>
      <c r="P110" s="121"/>
      <c r="Q110" s="121"/>
      <c r="R110" s="122"/>
      <c r="S110" s="122"/>
      <c r="T110" s="122"/>
      <c r="U110" s="217"/>
      <c r="V110" s="218" t="n">
        <f aca="false">$V$2</f>
        <v>1</v>
      </c>
      <c r="W110" s="219" t="n">
        <f aca="false">IF(J110&lt;&gt;0,VLOOKUP(J110,Max_tider,2,0),0)</f>
        <v>0</v>
      </c>
      <c r="X110" s="219" t="n">
        <f aca="false">IF(K110&lt;&gt;0,VLOOKUP(K110,AT_tider,2,0),0)</f>
        <v>0</v>
      </c>
      <c r="Y110" s="219" t="n">
        <f aca="false">IF(L110&lt;&gt;0,VLOOKUP(L110,SubAT_tider,2,0),0)</f>
        <v>0</v>
      </c>
      <c r="Z110" s="219" t="n">
        <f aca="false">IF(M110&lt;&gt;0,VLOOKUP(M110,IG_tider,2,0),0)</f>
        <v>0</v>
      </c>
      <c r="AA110" s="219"/>
      <c r="AB110" s="219"/>
      <c r="AC110" s="219" t="n">
        <f aca="false">IF(P110&lt;&gt;0,VLOOKUP(P110,Power_tider,2,0),0)</f>
        <v>0</v>
      </c>
      <c r="AD110" s="219" t="n">
        <f aca="false">IF(Q110&lt;&gt;0,VLOOKUP(Q110,FS_tider,2,0),0)</f>
        <v>0</v>
      </c>
      <c r="AE110" s="218"/>
      <c r="AF110" s="218" t="n">
        <f aca="false">SUM(W110:AE110)</f>
        <v>0</v>
      </c>
      <c r="AG110" s="220" t="n">
        <f aca="false">((AC110*2)+(W110*2)+(X110*1)+(Y110*0.77)+(Z110*0.68)+(AD110*0.8))</f>
        <v>0</v>
      </c>
      <c r="AH110" s="220" t="n">
        <f aca="false">(AG110+(((I110*V110)-SUM(W110:AE110))*0.3))</f>
        <v>0</v>
      </c>
      <c r="AI110" s="221" t="str">
        <f aca="false">IF(AH110&gt;1,AVERAGE(AH109:AH110),"")</f>
        <v/>
      </c>
      <c r="AJ110" s="221" t="str">
        <f aca="false">IF(AH110&gt;1,AVERAGE(AH108:AH110),"")</f>
        <v/>
      </c>
      <c r="AK110" s="221"/>
      <c r="AL110" s="221"/>
    </row>
    <row collapsed="false" customFormat="false" customHeight="true" hidden="false" ht="12" outlineLevel="0" r="111">
      <c r="C111" s="223" t="s">
        <v>70</v>
      </c>
      <c r="D111" s="117" t="n">
        <f aca="false">AB114</f>
        <v>0</v>
      </c>
      <c r="F111" s="215" t="inlineStr">
        <f aca="false">F110+1</f>
        <is>
          <t/>
        </is>
      </c>
      <c r="G111" s="119"/>
      <c r="H111" s="119"/>
      <c r="I111" s="120"/>
      <c r="J111" s="121"/>
      <c r="K111" s="121"/>
      <c r="L111" s="127"/>
      <c r="M111" s="121"/>
      <c r="N111" s="121"/>
      <c r="O111" s="121"/>
      <c r="P111" s="216"/>
      <c r="Q111" s="121"/>
      <c r="R111" s="122"/>
      <c r="S111" s="122"/>
      <c r="T111" s="122"/>
      <c r="U111" s="224"/>
      <c r="V111" s="218" t="n">
        <f aca="false">$V$2</f>
        <v>1</v>
      </c>
      <c r="W111" s="219" t="n">
        <f aca="false">IF(J111&lt;&gt;0,VLOOKUP(J111,Max_tider,2,0),0)</f>
        <v>0</v>
      </c>
      <c r="X111" s="219" t="n">
        <f aca="false">IF(K111&lt;&gt;0,VLOOKUP(K111,AT_tider,2,0),0)</f>
        <v>0</v>
      </c>
      <c r="Y111" s="219" t="n">
        <f aca="false">IF(L111&lt;&gt;0,VLOOKUP(L111,SubAT_tider,2,0),0)</f>
        <v>0</v>
      </c>
      <c r="Z111" s="219" t="n">
        <f aca="false">IF(M111&lt;&gt;0,VLOOKUP(M111,IG_tider,2,0),0)</f>
        <v>0</v>
      </c>
      <c r="AA111" s="219"/>
      <c r="AB111" s="219"/>
      <c r="AC111" s="219" t="n">
        <f aca="false">IF(P111&lt;&gt;0,VLOOKUP(P111,Power_tider,2,0),0)</f>
        <v>0</v>
      </c>
      <c r="AD111" s="219" t="n">
        <f aca="false">IF(Q111&lt;&gt;0,VLOOKUP(Q111,FS_tider,2,0),0)</f>
        <v>0</v>
      </c>
      <c r="AE111" s="218"/>
      <c r="AF111" s="218" t="n">
        <f aca="false">SUM(W111:AE111)</f>
        <v>0</v>
      </c>
      <c r="AG111" s="220" t="n">
        <f aca="false">((AC111*2)+(W111*2)+(X111*1)+(Y111*0.77)+(Z111*0.68)+(AD111*0.8))</f>
        <v>0</v>
      </c>
      <c r="AH111" s="220" t="n">
        <f aca="false">(AG111+(((I111*V111)-SUM(W111:AE111))*0.3))</f>
        <v>0</v>
      </c>
      <c r="AI111" s="221" t="str">
        <f aca="false">IF(AH111&gt;1,AVERAGE(AH110:AH111),"")</f>
        <v/>
      </c>
      <c r="AJ111" s="221" t="str">
        <f aca="false">IF(AH111&gt;1,AVERAGE(AH109:AH111),"")</f>
        <v/>
      </c>
      <c r="AK111" s="221"/>
      <c r="AL111" s="221"/>
    </row>
    <row collapsed="false" customFormat="false" customHeight="true" hidden="false" ht="12" outlineLevel="0" r="112">
      <c r="C112" s="214" t="s">
        <v>20</v>
      </c>
      <c r="D112" s="117" t="n">
        <f aca="false">AC114</f>
        <v>0</v>
      </c>
      <c r="F112" s="215" t="inlineStr">
        <f aca="false">F111+1</f>
        <is>
          <t/>
        </is>
      </c>
      <c r="G112" s="119"/>
      <c r="H112" s="119"/>
      <c r="I112" s="120"/>
      <c r="J112" s="121"/>
      <c r="K112" s="121"/>
      <c r="L112" s="121"/>
      <c r="M112" s="121"/>
      <c r="N112" s="121"/>
      <c r="O112" s="121"/>
      <c r="P112" s="121"/>
      <c r="Q112" s="121"/>
      <c r="R112" s="122"/>
      <c r="S112" s="122"/>
      <c r="T112" s="122"/>
      <c r="U112" s="224"/>
      <c r="V112" s="218" t="n">
        <f aca="false">$V$2</f>
        <v>1</v>
      </c>
      <c r="W112" s="219" t="n">
        <f aca="false">IF(J112&lt;&gt;0,VLOOKUP(J112,Max_tider,2,0),0)</f>
        <v>0</v>
      </c>
      <c r="X112" s="219" t="n">
        <f aca="false">IF(K112&lt;&gt;0,VLOOKUP(K112,AT_tider,2,0),0)</f>
        <v>0</v>
      </c>
      <c r="Y112" s="219" t="n">
        <f aca="false">IF(L112&lt;&gt;0,VLOOKUP(L112,SubAT_tider,2,0),0)</f>
        <v>0</v>
      </c>
      <c r="Z112" s="219" t="n">
        <f aca="false">IF(M112&lt;&gt;0,VLOOKUP(M112,IG_tider,2,0),0)</f>
        <v>0</v>
      </c>
      <c r="AA112" s="219"/>
      <c r="AB112" s="219"/>
      <c r="AC112" s="219" t="n">
        <f aca="false">IF(P112&lt;&gt;0,VLOOKUP(P112,Power_tider,2,0),0)</f>
        <v>0</v>
      </c>
      <c r="AD112" s="219" t="n">
        <f aca="false">IF(Q112&lt;&gt;0,VLOOKUP(Q112,FS_tider,2,0),0)</f>
        <v>0</v>
      </c>
      <c r="AE112" s="218"/>
      <c r="AF112" s="218" t="n">
        <f aca="false">SUM(W112:AE112)</f>
        <v>0</v>
      </c>
      <c r="AG112" s="220" t="n">
        <f aca="false">((AC112*2)+(W112*2)+(X112*1)+(Y112*0.77)+(Z112*0.68)+(AD112*0.8))</f>
        <v>0</v>
      </c>
      <c r="AH112" s="220" t="n">
        <f aca="false">(AG112+(((I112*V112)-SUM(W112:AE112))*0.3))</f>
        <v>0</v>
      </c>
      <c r="AI112" s="221" t="str">
        <f aca="false">IF(AH112&gt;1,AVERAGE(AH111:AH112),"")</f>
        <v/>
      </c>
      <c r="AJ112" s="221" t="str">
        <f aca="false">IF(AH112&gt;1,AVERAGE(AH110:AH112),"")</f>
        <v/>
      </c>
      <c r="AK112" s="221"/>
      <c r="AL112" s="221"/>
    </row>
    <row collapsed="false" customFormat="false" customHeight="true" hidden="false" ht="12" outlineLevel="0" r="113">
      <c r="C113" s="214" t="s">
        <v>21</v>
      </c>
      <c r="D113" s="117" t="n">
        <f aca="false">AD114</f>
        <v>0</v>
      </c>
      <c r="F113" s="215" t="inlineStr">
        <f aca="false">F112+1</f>
        <is>
          <t/>
        </is>
      </c>
      <c r="G113" s="119"/>
      <c r="H113" s="119"/>
      <c r="I113" s="120"/>
      <c r="J113" s="121"/>
      <c r="K113" s="121"/>
      <c r="L113" s="121"/>
      <c r="M113" s="121"/>
      <c r="N113" s="121"/>
      <c r="O113" s="121"/>
      <c r="P113" s="216"/>
      <c r="Q113" s="121"/>
      <c r="R113" s="122"/>
      <c r="S113" s="122"/>
      <c r="T113" s="122"/>
      <c r="U113" s="224"/>
      <c r="V113" s="218" t="n">
        <f aca="false">$V$2</f>
        <v>1</v>
      </c>
      <c r="W113" s="219" t="n">
        <f aca="false">IF(J113&lt;&gt;0,VLOOKUP(J113,Max_tider,2,0),0)</f>
        <v>0</v>
      </c>
      <c r="X113" s="219" t="n">
        <f aca="false">IF(K113&lt;&gt;0,VLOOKUP(K113,AT_tider,2,0),0)</f>
        <v>0</v>
      </c>
      <c r="Y113" s="219" t="n">
        <f aca="false">IF(L113&lt;&gt;0,VLOOKUP(L113,SubAT_tider,2,0),0)</f>
        <v>0</v>
      </c>
      <c r="Z113" s="219" t="n">
        <f aca="false">IF(M113&lt;&gt;0,VLOOKUP(M113,IG_tider,2,0),0)</f>
        <v>0</v>
      </c>
      <c r="AA113" s="219"/>
      <c r="AB113" s="219"/>
      <c r="AC113" s="219" t="n">
        <f aca="false">IF(P113&lt;&gt;0,VLOOKUP(P113,Power_tider,2,0),0)</f>
        <v>0</v>
      </c>
      <c r="AD113" s="219" t="n">
        <f aca="false">IF(Q113&lt;&gt;0,VLOOKUP(Q113,FS_tider,2,0),0)</f>
        <v>0</v>
      </c>
      <c r="AE113" s="218"/>
      <c r="AF113" s="218" t="n">
        <f aca="false">SUM(W113:AE113)</f>
        <v>0</v>
      </c>
      <c r="AG113" s="220" t="n">
        <f aca="false">((AC113*2)+(W113*2)+(X113*1)+(Y113*0.77)+(Z113*0.68)+(AD113*0.8))</f>
        <v>0</v>
      </c>
      <c r="AH113" s="220" t="n">
        <f aca="false">(AG113+(((I113*V113)-SUM(W113:AE113))*0.3))</f>
        <v>0</v>
      </c>
      <c r="AI113" s="221" t="str">
        <f aca="false">IF(AH113&gt;1,AVERAGE(AH112:AH113),"")</f>
        <v/>
      </c>
      <c r="AJ113" s="221" t="str">
        <f aca="false">IF(AH113&gt;1,AVERAGE(AH111:AH113),"")</f>
        <v/>
      </c>
      <c r="AK113" s="221"/>
      <c r="AL113" s="221"/>
    </row>
    <row collapsed="false" customFormat="false" customHeight="true" hidden="false" ht="12" outlineLevel="0" r="114">
      <c r="C114" s="214" t="s">
        <v>22</v>
      </c>
      <c r="D114" s="117" t="n">
        <f aca="false">AE114</f>
        <v>0</v>
      </c>
      <c r="F114" s="225"/>
      <c r="G114" s="131"/>
      <c r="H114" s="131"/>
      <c r="I114" s="132" t="n">
        <f aca="false">SUM(I107:I113)/60</f>
        <v>0</v>
      </c>
      <c r="J114" s="133"/>
      <c r="K114" s="131"/>
      <c r="L114" s="131"/>
      <c r="M114" s="131"/>
      <c r="N114" s="131"/>
      <c r="O114" s="131"/>
      <c r="P114" s="131"/>
      <c r="Q114" s="131"/>
      <c r="R114" s="131"/>
      <c r="U114" s="226" t="s">
        <v>135</v>
      </c>
      <c r="V114" s="190"/>
      <c r="W114" s="227" t="n">
        <f aca="false">SUM(W107:W113)</f>
        <v>0</v>
      </c>
      <c r="X114" s="227" t="n">
        <f aca="false">SUM(X107:X113)</f>
        <v>0</v>
      </c>
      <c r="Y114" s="227" t="n">
        <f aca="false">SUM(Y107:Y113)</f>
        <v>0</v>
      </c>
      <c r="Z114" s="227" t="n">
        <f aca="false">SUM(Z107:Z113)</f>
        <v>0</v>
      </c>
      <c r="AA114" s="227" t="n">
        <f aca="false">SUM(AA107:AA113)</f>
        <v>0</v>
      </c>
      <c r="AB114" s="227" t="n">
        <f aca="false">SUM(AB107:AB113)</f>
        <v>0</v>
      </c>
      <c r="AC114" s="227" t="n">
        <f aca="false">SUM(AC107:AC113)</f>
        <v>0</v>
      </c>
      <c r="AD114" s="227" t="n">
        <f aca="false">SUM(AD107:AD113)</f>
        <v>0</v>
      </c>
      <c r="AE114" s="227" t="n">
        <f aca="false">SUM(AE107:AE113)</f>
        <v>0</v>
      </c>
      <c r="AF114" s="228" t="n">
        <f aca="false">SUM(AF107:AF113)</f>
        <v>0</v>
      </c>
      <c r="AG114" s="228" t="n">
        <f aca="false">SUM(AG107:AG113)</f>
        <v>0</v>
      </c>
      <c r="AH114" s="228" t="n">
        <f aca="false">SUM(AH107:AH113)</f>
        <v>0</v>
      </c>
      <c r="AI114" s="221"/>
      <c r="AJ114" s="221"/>
      <c r="AK114" s="221" t="b">
        <f aca="false">IF(AH114&gt;1,AVERAGE(AH114,AH105,AH96,AH87,AH78))</f>
        <v>0</v>
      </c>
      <c r="AL114" s="221" t="b">
        <f aca="false">IF(AH114&gt;1,AVERAGE(AH114,AH105))</f>
        <v>0</v>
      </c>
    </row>
    <row collapsed="false" customFormat="false" customHeight="true" hidden="false" ht="12" outlineLevel="0" r="115">
      <c r="F115" s="230" t="s">
        <v>146</v>
      </c>
      <c r="AF115" s="231" t="str">
        <f aca="false">IF(SUM(W115:AE115)&gt;0,(SUM(W115:AE115)),"")</f>
        <v/>
      </c>
    </row>
    <row collapsed="false" customFormat="false" customHeight="true" hidden="false" ht="12" outlineLevel="0" r="116">
      <c r="A116" s="212" t="s">
        <v>12</v>
      </c>
      <c r="B116" s="213" t="n">
        <f aca="false">I123</f>
        <v>0</v>
      </c>
      <c r="C116" s="214" t="s">
        <v>15</v>
      </c>
      <c r="D116" s="117" t="n">
        <f aca="false">X123</f>
        <v>0</v>
      </c>
      <c r="F116" s="215" t="inlineStr">
        <f aca="false">F113+1</f>
        <is>
          <t/>
        </is>
      </c>
      <c r="G116" s="119"/>
      <c r="H116" s="119"/>
      <c r="I116" s="120"/>
      <c r="J116" s="121"/>
      <c r="K116" s="121"/>
      <c r="L116" s="121"/>
      <c r="M116" s="121"/>
      <c r="N116" s="121"/>
      <c r="O116" s="121"/>
      <c r="P116" s="121"/>
      <c r="Q116" s="121"/>
      <c r="R116" s="122"/>
      <c r="S116" s="122"/>
      <c r="T116" s="122"/>
      <c r="U116" s="217"/>
      <c r="V116" s="218" t="n">
        <f aca="false">$V$2</f>
        <v>1</v>
      </c>
      <c r="W116" s="219" t="n">
        <f aca="false">IF(J116&lt;&gt;0,VLOOKUP(J116,Max_tider,2,0),0)</f>
        <v>0</v>
      </c>
      <c r="X116" s="219" t="n">
        <f aca="false">IF(K116&lt;&gt;0,VLOOKUP(K116,AT_tider,2,0),0)</f>
        <v>0</v>
      </c>
      <c r="Y116" s="219" t="n">
        <f aca="false">IF(L116&lt;&gt;0,VLOOKUP(L116,SubAT_tider,2,0),0)</f>
        <v>0</v>
      </c>
      <c r="Z116" s="219" t="n">
        <f aca="false">IF(M116&lt;&gt;0,VLOOKUP(M116,IG_tider,2,0),0)</f>
        <v>0</v>
      </c>
      <c r="AA116" s="219"/>
      <c r="AB116" s="219"/>
      <c r="AC116" s="219" t="n">
        <f aca="false">IF(P116&lt;&gt;0,VLOOKUP(P116,Power_tider,2,0),0)</f>
        <v>0</v>
      </c>
      <c r="AD116" s="219" t="n">
        <f aca="false">IF(Q116&lt;&gt;0,VLOOKUP(Q116,FS_tider,2,0),0)</f>
        <v>0</v>
      </c>
      <c r="AE116" s="218"/>
      <c r="AF116" s="218" t="n">
        <f aca="false">SUM(W116:AE116)</f>
        <v>0</v>
      </c>
      <c r="AG116" s="220" t="n">
        <f aca="false">((AC116*2)+(W116*2)+(X116*1)+(Y116*0.77)+(Z116*0.68)+(AD116*0.8))</f>
        <v>0</v>
      </c>
      <c r="AH116" s="220" t="n">
        <f aca="false">(AG116+(((I116*V116)-SUM(W116:AE116))*0.3))</f>
        <v>0</v>
      </c>
      <c r="AI116" s="221" t="str">
        <f aca="false">IF(AH116&gt;1,AVERAGE(AH113,AH116),"")</f>
        <v/>
      </c>
      <c r="AJ116" s="221" t="str">
        <f aca="false">IF(AH116&gt;1,AVERAGE(AH112,AH113,AH116),"")</f>
        <v/>
      </c>
      <c r="AK116" s="221"/>
      <c r="AL116" s="221"/>
    </row>
    <row collapsed="false" customFormat="false" customHeight="true" hidden="false" ht="12" outlineLevel="0" r="117">
      <c r="A117" s="222" t="s">
        <v>13</v>
      </c>
      <c r="B117" s="213" t="n">
        <f aca="false">W123</f>
        <v>0</v>
      </c>
      <c r="C117" s="214" t="s">
        <v>16</v>
      </c>
      <c r="D117" s="117" t="n">
        <f aca="false">Y123</f>
        <v>0</v>
      </c>
      <c r="F117" s="215" t="inlineStr">
        <f aca="false">F116+1</f>
        <is>
          <t/>
        </is>
      </c>
      <c r="G117" s="119"/>
      <c r="H117" s="119"/>
      <c r="I117" s="120"/>
      <c r="J117" s="121"/>
      <c r="K117" s="121"/>
      <c r="L117" s="126"/>
      <c r="M117" s="127"/>
      <c r="N117" s="126"/>
      <c r="O117" s="126"/>
      <c r="P117" s="126"/>
      <c r="Q117" s="121"/>
      <c r="R117" s="122"/>
      <c r="S117" s="122"/>
      <c r="T117" s="122"/>
      <c r="U117" s="217"/>
      <c r="V117" s="218" t="n">
        <f aca="false">$V$2</f>
        <v>1</v>
      </c>
      <c r="W117" s="219" t="n">
        <f aca="false">IF(J117&lt;&gt;0,VLOOKUP(J117,Max_tider,2,0),0)</f>
        <v>0</v>
      </c>
      <c r="X117" s="219" t="n">
        <f aca="false">IF(K117&lt;&gt;0,VLOOKUP(K117,AT_tider,2,0),0)</f>
        <v>0</v>
      </c>
      <c r="Y117" s="219" t="n">
        <f aca="false">IF(L117&lt;&gt;0,VLOOKUP(L117,SubAT_tider,2,0),0)</f>
        <v>0</v>
      </c>
      <c r="Z117" s="219" t="n">
        <f aca="false">IF(M117&lt;&gt;0,VLOOKUP(M117,IG_tider,2,0),0)</f>
        <v>0</v>
      </c>
      <c r="AA117" s="219"/>
      <c r="AB117" s="219"/>
      <c r="AC117" s="219" t="n">
        <f aca="false">IF(P117&lt;&gt;0,VLOOKUP(P117,Power_tider,2,0),0)</f>
        <v>0</v>
      </c>
      <c r="AD117" s="219" t="n">
        <f aca="false">IF(Q117&lt;&gt;0,VLOOKUP(Q117,FS_tider,2,0),0)</f>
        <v>0</v>
      </c>
      <c r="AE117" s="218"/>
      <c r="AF117" s="218" t="n">
        <f aca="false">SUM(W117:AE117)</f>
        <v>0</v>
      </c>
      <c r="AG117" s="220" t="n">
        <f aca="false">((AC117*2)+(W117*2)+(X117*1)+(Y117*0.77)+(Z117*0.68)+(AD117*0.8))</f>
        <v>0</v>
      </c>
      <c r="AH117" s="220" t="n">
        <f aca="false">(AG117+(((I117*V117)-SUM(W117:AE117))*0.3))</f>
        <v>0</v>
      </c>
      <c r="AI117" s="221" t="str">
        <f aca="false">IF(AH117&gt;1,AVERAGE(AH116:AH117),"")</f>
        <v/>
      </c>
      <c r="AJ117" s="221" t="str">
        <f aca="false">IF(AH117&gt;1,AVERAGE(AH113,AH116,AH117),"")</f>
        <v/>
      </c>
      <c r="AK117" s="221"/>
      <c r="AL117" s="221"/>
    </row>
    <row collapsed="false" customFormat="false" customHeight="true" hidden="false" ht="12" outlineLevel="0" r="118">
      <c r="C118" s="223" t="s">
        <v>17</v>
      </c>
      <c r="D118" s="117" t="n">
        <f aca="false">Z123</f>
        <v>0</v>
      </c>
      <c r="F118" s="215" t="inlineStr">
        <f aca="false">F117+1</f>
        <is>
          <t/>
        </is>
      </c>
      <c r="G118" s="119"/>
      <c r="H118" s="119"/>
      <c r="I118" s="120"/>
      <c r="J118" s="126"/>
      <c r="K118" s="126"/>
      <c r="L118" s="126"/>
      <c r="M118" s="127"/>
      <c r="N118" s="126"/>
      <c r="O118" s="126"/>
      <c r="P118" s="126"/>
      <c r="Q118" s="126"/>
      <c r="R118" s="122"/>
      <c r="S118" s="122"/>
      <c r="T118" s="122"/>
      <c r="U118" s="224"/>
      <c r="V118" s="218" t="n">
        <f aca="false">$V$2</f>
        <v>1</v>
      </c>
      <c r="W118" s="219" t="n">
        <f aca="false">IF(J118&lt;&gt;0,VLOOKUP(J118,Max_tider,2,0),0)</f>
        <v>0</v>
      </c>
      <c r="X118" s="219" t="n">
        <f aca="false">IF(K118&lt;&gt;0,VLOOKUP(K118,AT_tider,2,0),0)</f>
        <v>0</v>
      </c>
      <c r="Y118" s="219" t="n">
        <f aca="false">IF(L118&lt;&gt;0,VLOOKUP(L118,SubAT_tider,2,0),0)</f>
        <v>0</v>
      </c>
      <c r="Z118" s="219" t="n">
        <f aca="false">IF(M118&lt;&gt;0,VLOOKUP(M118,IG_tider,2,0),0)</f>
        <v>0</v>
      </c>
      <c r="AA118" s="219"/>
      <c r="AB118" s="219"/>
      <c r="AC118" s="219" t="n">
        <f aca="false">IF(P118&lt;&gt;0,VLOOKUP(P118,Power_tider,2,0),0)</f>
        <v>0</v>
      </c>
      <c r="AD118" s="219" t="n">
        <f aca="false">IF(Q118&lt;&gt;0,VLOOKUP(Q118,FS_tider,2,0),0)</f>
        <v>0</v>
      </c>
      <c r="AE118" s="218"/>
      <c r="AF118" s="218" t="n">
        <f aca="false">SUM(W118:AE118)</f>
        <v>0</v>
      </c>
      <c r="AG118" s="220" t="n">
        <f aca="false">((AC118*2)+(W118*2)+(X118*1)+(Y118*0.77)+(Z118*0.68)+(AD118*0.8))</f>
        <v>0</v>
      </c>
      <c r="AH118" s="220" t="n">
        <f aca="false">(AG118+(((I118*V118)-SUM(W118:AE118))*0.3))</f>
        <v>0</v>
      </c>
      <c r="AI118" s="221" t="str">
        <f aca="false">IF(AH118&gt;1,AVERAGE(AH117:AH118),"")</f>
        <v/>
      </c>
      <c r="AJ118" s="221" t="str">
        <f aca="false">IF(AH118&gt;1,AVERAGE(AH116:AH118),"")</f>
        <v/>
      </c>
      <c r="AK118" s="221"/>
      <c r="AL118" s="221"/>
    </row>
    <row collapsed="false" customFormat="false" customHeight="true" hidden="false" ht="12" outlineLevel="0" r="119">
      <c r="C119" s="223" t="s">
        <v>69</v>
      </c>
      <c r="D119" s="117" t="n">
        <f aca="false">AA123</f>
        <v>0</v>
      </c>
      <c r="F119" s="215" t="inlineStr">
        <f aca="false">F118+1</f>
        <is>
          <t/>
        </is>
      </c>
      <c r="G119" s="119"/>
      <c r="H119" s="119"/>
      <c r="I119" s="120"/>
      <c r="J119" s="121"/>
      <c r="K119" s="121"/>
      <c r="L119" s="121"/>
      <c r="M119" s="121"/>
      <c r="N119" s="121"/>
      <c r="O119" s="121"/>
      <c r="P119" s="121"/>
      <c r="Q119" s="121"/>
      <c r="R119" s="122"/>
      <c r="S119" s="122"/>
      <c r="T119" s="122"/>
      <c r="U119" s="217"/>
      <c r="V119" s="218" t="n">
        <f aca="false">$V$2</f>
        <v>1</v>
      </c>
      <c r="W119" s="219" t="n">
        <f aca="false">IF(J119&lt;&gt;0,VLOOKUP(J119,Max_tider,2,0),0)</f>
        <v>0</v>
      </c>
      <c r="X119" s="219" t="n">
        <f aca="false">IF(K119&lt;&gt;0,VLOOKUP(K119,AT_tider,2,0),0)</f>
        <v>0</v>
      </c>
      <c r="Y119" s="219" t="n">
        <f aca="false">IF(L119&lt;&gt;0,VLOOKUP(L119,SubAT_tider,2,0),0)</f>
        <v>0</v>
      </c>
      <c r="Z119" s="219" t="n">
        <f aca="false">IF(M119&lt;&gt;0,VLOOKUP(M119,IG_tider,2,0),0)</f>
        <v>0</v>
      </c>
      <c r="AA119" s="219"/>
      <c r="AB119" s="219"/>
      <c r="AC119" s="219" t="n">
        <f aca="false">IF(P119&lt;&gt;0,VLOOKUP(P119,Power_tider,2,0),0)</f>
        <v>0</v>
      </c>
      <c r="AD119" s="219" t="n">
        <f aca="false">IF(Q119&lt;&gt;0,VLOOKUP(Q119,FS_tider,2,0),0)</f>
        <v>0</v>
      </c>
      <c r="AE119" s="218"/>
      <c r="AF119" s="218" t="n">
        <f aca="false">SUM(W119:AE119)</f>
        <v>0</v>
      </c>
      <c r="AG119" s="220" t="n">
        <f aca="false">((AC119*2)+(W119*2)+(X119*1)+(Y119*0.77)+(Z119*0.68)+(AD119*0.8))</f>
        <v>0</v>
      </c>
      <c r="AH119" s="220" t="n">
        <f aca="false">(AG119+(((I119*V119)-SUM(W119:AE119))*0.3))</f>
        <v>0</v>
      </c>
      <c r="AI119" s="221" t="str">
        <f aca="false">IF(AH119&gt;1,AVERAGE(AH118:AH119),"")</f>
        <v/>
      </c>
      <c r="AJ119" s="221" t="str">
        <f aca="false">IF(AH119&gt;1,AVERAGE(AH117:AH119),"")</f>
        <v/>
      </c>
      <c r="AK119" s="221"/>
      <c r="AL119" s="221"/>
    </row>
    <row collapsed="false" customFormat="false" customHeight="true" hidden="false" ht="12" outlineLevel="0" r="120">
      <c r="C120" s="223" t="s">
        <v>70</v>
      </c>
      <c r="D120" s="117" t="n">
        <f aca="false">AB123</f>
        <v>0</v>
      </c>
      <c r="F120" s="215" t="inlineStr">
        <f aca="false">F119+1</f>
        <is>
          <t/>
        </is>
      </c>
      <c r="G120" s="119"/>
      <c r="H120" s="119"/>
      <c r="I120" s="120"/>
      <c r="J120" s="121"/>
      <c r="K120" s="121"/>
      <c r="L120" s="121"/>
      <c r="M120" s="121"/>
      <c r="N120" s="121"/>
      <c r="O120" s="121"/>
      <c r="P120" s="216"/>
      <c r="Q120" s="121"/>
      <c r="R120" s="122"/>
      <c r="S120" s="122"/>
      <c r="T120" s="122"/>
      <c r="U120" s="224"/>
      <c r="V120" s="218" t="n">
        <f aca="false">$V$2</f>
        <v>1</v>
      </c>
      <c r="W120" s="219" t="n">
        <f aca="false">IF(J120&lt;&gt;0,VLOOKUP(J120,Max_tider,2,0),0)</f>
        <v>0</v>
      </c>
      <c r="X120" s="219" t="n">
        <f aca="false">IF(K120&lt;&gt;0,VLOOKUP(K120,AT_tider,2,0),0)</f>
        <v>0</v>
      </c>
      <c r="Y120" s="219" t="n">
        <f aca="false">IF(L120&lt;&gt;0,VLOOKUP(L120,SubAT_tider,2,0),0)</f>
        <v>0</v>
      </c>
      <c r="Z120" s="219" t="n">
        <f aca="false">IF(M120&lt;&gt;0,VLOOKUP(M120,IG_tider,2,0),0)</f>
        <v>0</v>
      </c>
      <c r="AA120" s="219"/>
      <c r="AB120" s="219"/>
      <c r="AC120" s="219" t="n">
        <f aca="false">IF(P120&lt;&gt;0,VLOOKUP(P120,Power_tider,2,0),0)</f>
        <v>0</v>
      </c>
      <c r="AD120" s="219" t="n">
        <f aca="false">IF(Q120&lt;&gt;0,VLOOKUP(Q120,FS_tider,2,0),0)</f>
        <v>0</v>
      </c>
      <c r="AE120" s="218"/>
      <c r="AF120" s="218" t="n">
        <f aca="false">SUM(W120:AE120)</f>
        <v>0</v>
      </c>
      <c r="AG120" s="220" t="n">
        <f aca="false">((AC120*2)+(W120*2)+(X120*1)+(Y120*0.77)+(Z120*0.68)+(AD120*0.8))</f>
        <v>0</v>
      </c>
      <c r="AH120" s="220" t="n">
        <f aca="false">(AG120+(((I120*V120)-SUM(W120:AE120))*0.3))</f>
        <v>0</v>
      </c>
      <c r="AI120" s="221" t="str">
        <f aca="false">IF(AH120&gt;1,AVERAGE(AH119:AH120),"")</f>
        <v/>
      </c>
      <c r="AJ120" s="221" t="str">
        <f aca="false">IF(AH120&gt;1,AVERAGE(AH118:AH120),"")</f>
        <v/>
      </c>
      <c r="AK120" s="221"/>
      <c r="AL120" s="221"/>
    </row>
    <row collapsed="false" customFormat="false" customHeight="true" hidden="false" ht="12" outlineLevel="0" r="121">
      <c r="C121" s="214" t="s">
        <v>20</v>
      </c>
      <c r="D121" s="117" t="n">
        <f aca="false">AC123</f>
        <v>0</v>
      </c>
      <c r="F121" s="215" t="inlineStr">
        <f aca="false">F120+1</f>
        <is>
          <t/>
        </is>
      </c>
      <c r="G121" s="119"/>
      <c r="H121" s="119"/>
      <c r="I121" s="120"/>
      <c r="J121" s="121"/>
      <c r="K121" s="121"/>
      <c r="L121" s="121"/>
      <c r="M121" s="121"/>
      <c r="N121" s="121"/>
      <c r="O121" s="121"/>
      <c r="P121" s="121"/>
      <c r="Q121" s="121"/>
      <c r="R121" s="122"/>
      <c r="S121" s="122"/>
      <c r="T121" s="122"/>
      <c r="U121" s="224"/>
      <c r="V121" s="218" t="n">
        <f aca="false">$V$2</f>
        <v>1</v>
      </c>
      <c r="W121" s="219" t="n">
        <f aca="false">IF(J121&lt;&gt;0,VLOOKUP(J121,Max_tider,2,0),0)</f>
        <v>0</v>
      </c>
      <c r="X121" s="219" t="n">
        <f aca="false">IF(K121&lt;&gt;0,VLOOKUP(K121,AT_tider,2,0),0)</f>
        <v>0</v>
      </c>
      <c r="Y121" s="219" t="n">
        <f aca="false">IF(L121&lt;&gt;0,VLOOKUP(L121,SubAT_tider,2,0),0)</f>
        <v>0</v>
      </c>
      <c r="Z121" s="219" t="n">
        <f aca="false">IF(M121&lt;&gt;0,VLOOKUP(M121,IG_tider,2,0),0)</f>
        <v>0</v>
      </c>
      <c r="AA121" s="219"/>
      <c r="AB121" s="219"/>
      <c r="AC121" s="219" t="n">
        <f aca="false">IF(P121&lt;&gt;0,VLOOKUP(P121,Power_tider,2,0),0)</f>
        <v>0</v>
      </c>
      <c r="AD121" s="219" t="n">
        <f aca="false">IF(Q121&lt;&gt;0,VLOOKUP(Q121,FS_tider,2,0),0)</f>
        <v>0</v>
      </c>
      <c r="AE121" s="218"/>
      <c r="AF121" s="218" t="n">
        <f aca="false">SUM(W121:AE121)</f>
        <v>0</v>
      </c>
      <c r="AG121" s="220" t="n">
        <f aca="false">((AC121*2)+(W121*2)+(X121*1)+(Y121*0.77)+(Z121*0.68)+(AD121*0.8))</f>
        <v>0</v>
      </c>
      <c r="AH121" s="220" t="n">
        <f aca="false">(AG121+(((I121*V121)-SUM(W121:AE121))*0.3))</f>
        <v>0</v>
      </c>
      <c r="AI121" s="221" t="str">
        <f aca="false">IF(AH121&gt;1,AVERAGE(AH120:AH121),"")</f>
        <v/>
      </c>
      <c r="AJ121" s="221" t="str">
        <f aca="false">IF(AH121&gt;1,AVERAGE(AH119:AH121),"")</f>
        <v/>
      </c>
      <c r="AK121" s="221"/>
      <c r="AL121" s="221"/>
    </row>
    <row collapsed="false" customFormat="false" customHeight="true" hidden="false" ht="12" outlineLevel="0" r="122">
      <c r="C122" s="214" t="s">
        <v>21</v>
      </c>
      <c r="D122" s="117" t="n">
        <f aca="false">AD123</f>
        <v>0</v>
      </c>
      <c r="F122" s="215" t="inlineStr">
        <f aca="false">F121+1</f>
        <is>
          <t/>
        </is>
      </c>
      <c r="G122" s="119"/>
      <c r="H122" s="119"/>
      <c r="I122" s="120"/>
      <c r="J122" s="121"/>
      <c r="K122" s="121"/>
      <c r="L122" s="127"/>
      <c r="M122" s="127"/>
      <c r="N122" s="121"/>
      <c r="O122" s="121"/>
      <c r="P122" s="121"/>
      <c r="Q122" s="121"/>
      <c r="R122" s="122"/>
      <c r="S122" s="122"/>
      <c r="T122" s="122"/>
      <c r="U122" s="224"/>
      <c r="V122" s="218" t="n">
        <f aca="false">$V$2</f>
        <v>1</v>
      </c>
      <c r="W122" s="219" t="n">
        <f aca="false">IF(J122&lt;&gt;0,VLOOKUP(J122,Max_tider,2,0),0)</f>
        <v>0</v>
      </c>
      <c r="X122" s="219" t="n">
        <f aca="false">IF(K122&lt;&gt;0,VLOOKUP(K122,AT_tider,2,0),0)</f>
        <v>0</v>
      </c>
      <c r="Y122" s="219" t="n">
        <f aca="false">IF(L122&lt;&gt;0,VLOOKUP(L122,SubAT_tider,2,0),0)</f>
        <v>0</v>
      </c>
      <c r="Z122" s="219" t="n">
        <f aca="false">IF(M122&lt;&gt;0,VLOOKUP(M122,IG_tider,2,0),0)</f>
        <v>0</v>
      </c>
      <c r="AA122" s="219"/>
      <c r="AB122" s="219"/>
      <c r="AC122" s="219" t="n">
        <f aca="false">IF(P122&lt;&gt;0,VLOOKUP(P122,Power_tider,2,0),0)</f>
        <v>0</v>
      </c>
      <c r="AD122" s="219" t="n">
        <f aca="false">IF(Q122&lt;&gt;0,VLOOKUP(Q122,FS_tider,2,0),0)</f>
        <v>0</v>
      </c>
      <c r="AE122" s="218"/>
      <c r="AF122" s="218" t="n">
        <f aca="false">SUM(W122:AE122)</f>
        <v>0</v>
      </c>
      <c r="AG122" s="220" t="n">
        <f aca="false">((AC122*2)+(W122*2)+(X122*1)+(Y122*0.77)+(Z122*0.68)+(AD122*0.8))</f>
        <v>0</v>
      </c>
      <c r="AH122" s="220" t="n">
        <f aca="false">(AG122+(((I122*V122)-SUM(W122:AE122))*0.3))</f>
        <v>0</v>
      </c>
      <c r="AI122" s="221" t="str">
        <f aca="false">IF(AH122&gt;1,AVERAGE(AH121:AH122),"")</f>
        <v/>
      </c>
      <c r="AJ122" s="221" t="str">
        <f aca="false">IF(AH122&gt;1,AVERAGE(AH120:AH122),"")</f>
        <v/>
      </c>
      <c r="AK122" s="221"/>
      <c r="AL122" s="221"/>
    </row>
    <row collapsed="false" customFormat="false" customHeight="true" hidden="false" ht="12" outlineLevel="0" r="123">
      <c r="C123" s="214" t="s">
        <v>22</v>
      </c>
      <c r="D123" s="117" t="n">
        <f aca="false">AE123</f>
        <v>0</v>
      </c>
      <c r="F123" s="225"/>
      <c r="G123" s="131"/>
      <c r="H123" s="131"/>
      <c r="I123" s="132" t="n">
        <f aca="false">SUM(I116:I122)/60</f>
        <v>0</v>
      </c>
      <c r="J123" s="133"/>
      <c r="K123" s="131"/>
      <c r="L123" s="131"/>
      <c r="M123" s="131"/>
      <c r="N123" s="131"/>
      <c r="O123" s="131"/>
      <c r="P123" s="131"/>
      <c r="Q123" s="131"/>
      <c r="R123" s="131"/>
      <c r="U123" s="226" t="s">
        <v>135</v>
      </c>
      <c r="V123" s="190"/>
      <c r="W123" s="227" t="n">
        <f aca="false">SUM(W116:W122)</f>
        <v>0</v>
      </c>
      <c r="X123" s="227" t="n">
        <f aca="false">SUM(X116:X122)</f>
        <v>0</v>
      </c>
      <c r="Y123" s="227" t="n">
        <f aca="false">SUM(Y116:Y122)</f>
        <v>0</v>
      </c>
      <c r="Z123" s="227" t="n">
        <f aca="false">SUM(Z116:Z122)</f>
        <v>0</v>
      </c>
      <c r="AA123" s="227" t="n">
        <f aca="false">SUM(AA116:AA122)</f>
        <v>0</v>
      </c>
      <c r="AB123" s="227" t="n">
        <f aca="false">SUM(AB116:AB122)</f>
        <v>0</v>
      </c>
      <c r="AC123" s="227" t="n">
        <f aca="false">SUM(AC116:AC122)</f>
        <v>0</v>
      </c>
      <c r="AD123" s="227" t="n">
        <f aca="false">SUM(AD116:AD122)</f>
        <v>0</v>
      </c>
      <c r="AE123" s="227" t="n">
        <f aca="false">SUM(AE116:AE122)</f>
        <v>0</v>
      </c>
      <c r="AF123" s="228" t="n">
        <f aca="false">SUM(AF116:AF122)</f>
        <v>0</v>
      </c>
      <c r="AG123" s="228" t="n">
        <f aca="false">SUM(AG116:AG122)</f>
        <v>0</v>
      </c>
      <c r="AH123" s="228" t="n">
        <f aca="false">SUM(AH116:AH122)</f>
        <v>0</v>
      </c>
      <c r="AI123" s="221"/>
      <c r="AJ123" s="221"/>
      <c r="AK123" s="221" t="b">
        <f aca="false">IF(AH123&gt;1,AVERAGE(AH123,AH114,AH105,AH96,AH87))</f>
        <v>0</v>
      </c>
      <c r="AL123" s="221" t="b">
        <f aca="false">IF(AH123&gt;1,AVERAGE(AH123,AH114))</f>
        <v>0</v>
      </c>
    </row>
    <row collapsed="false" customFormat="false" customHeight="true" hidden="false" ht="12" outlineLevel="0" r="124">
      <c r="F124" s="230" t="s">
        <v>147</v>
      </c>
      <c r="I124" s="232"/>
      <c r="J124" s="190"/>
      <c r="AF124" s="231" t="str">
        <f aca="false">IF(SUM(W124:AE124)&gt;0,(SUM(W124:AE124)),"")</f>
        <v/>
      </c>
    </row>
    <row collapsed="false" customFormat="false" customHeight="true" hidden="false" ht="12" outlineLevel="0" r="125">
      <c r="A125" s="212" t="s">
        <v>12</v>
      </c>
      <c r="B125" s="213" t="n">
        <f aca="false">I132</f>
        <v>0</v>
      </c>
      <c r="C125" s="214" t="s">
        <v>15</v>
      </c>
      <c r="D125" s="117" t="n">
        <f aca="false">X132</f>
        <v>0</v>
      </c>
      <c r="F125" s="215" t="inlineStr">
        <f aca="false">F122+1</f>
        <is>
          <t/>
        </is>
      </c>
      <c r="G125" s="119"/>
      <c r="H125" s="119"/>
      <c r="I125" s="120"/>
      <c r="J125" s="121"/>
      <c r="K125" s="121"/>
      <c r="L125" s="121"/>
      <c r="M125" s="121"/>
      <c r="N125" s="121"/>
      <c r="O125" s="121"/>
      <c r="P125" s="121"/>
      <c r="Q125" s="121"/>
      <c r="R125" s="122"/>
      <c r="S125" s="122"/>
      <c r="T125" s="122"/>
      <c r="U125" s="217"/>
      <c r="V125" s="218" t="n">
        <f aca="false">$V$2</f>
        <v>1</v>
      </c>
      <c r="W125" s="219" t="n">
        <f aca="false">IF(J125&lt;&gt;0,VLOOKUP(J125,Max_tider,2,0),0)</f>
        <v>0</v>
      </c>
      <c r="X125" s="219" t="n">
        <f aca="false">IF(K125&lt;&gt;0,VLOOKUP(K125,AT_tider,2,0),0)</f>
        <v>0</v>
      </c>
      <c r="Y125" s="219" t="n">
        <f aca="false">IF(L125&lt;&gt;0,VLOOKUP(L125,SubAT_tider,2,0),0)</f>
        <v>0</v>
      </c>
      <c r="Z125" s="219" t="n">
        <f aca="false">IF(M125&lt;&gt;0,VLOOKUP(M125,IG_tider,2,0),0)</f>
        <v>0</v>
      </c>
      <c r="AA125" s="219"/>
      <c r="AB125" s="219"/>
      <c r="AC125" s="219" t="n">
        <f aca="false">IF(P125&lt;&gt;0,VLOOKUP(P125,Power_tider,2,0),0)</f>
        <v>0</v>
      </c>
      <c r="AD125" s="219" t="n">
        <f aca="false">IF(Q125&lt;&gt;0,VLOOKUP(Q125,FS_tider,2,0),0)</f>
        <v>0</v>
      </c>
      <c r="AE125" s="218"/>
      <c r="AF125" s="218" t="n">
        <f aca="false">SUM(W125:AE125)</f>
        <v>0</v>
      </c>
      <c r="AG125" s="220" t="n">
        <f aca="false">((AC125*2)+(W125*2)+(X125*1)+(Y125*0.77)+(Z125*0.68)+(AD125*0.8))</f>
        <v>0</v>
      </c>
      <c r="AH125" s="220" t="n">
        <f aca="false">(AG125+(((I125*V125)-SUM(W125:AE125))*0.3))</f>
        <v>0</v>
      </c>
      <c r="AI125" s="221" t="str">
        <f aca="false">IF(AH125&gt;1,AVERAGE(AH122,AH125),"")</f>
        <v/>
      </c>
      <c r="AJ125" s="221" t="str">
        <f aca="false">IF(AH125&gt;1,AVERAGE(AH121,AH122,AH125),"")</f>
        <v/>
      </c>
      <c r="AK125" s="221"/>
      <c r="AL125" s="221"/>
    </row>
    <row collapsed="false" customFormat="false" customHeight="true" hidden="false" ht="12" outlineLevel="0" r="126">
      <c r="A126" s="222" t="s">
        <v>13</v>
      </c>
      <c r="B126" s="213" t="n">
        <f aca="false">W132</f>
        <v>0</v>
      </c>
      <c r="C126" s="214" t="s">
        <v>16</v>
      </c>
      <c r="D126" s="117" t="n">
        <f aca="false">Y132</f>
        <v>0</v>
      </c>
      <c r="F126" s="215" t="inlineStr">
        <f aca="false">F125+1</f>
        <is>
          <t/>
        </is>
      </c>
      <c r="G126" s="119"/>
      <c r="H126" s="119"/>
      <c r="I126" s="120"/>
      <c r="J126" s="121"/>
      <c r="K126" s="121"/>
      <c r="L126" s="127"/>
      <c r="M126" s="127"/>
      <c r="N126" s="126"/>
      <c r="O126" s="126"/>
      <c r="P126" s="216"/>
      <c r="Q126" s="121"/>
      <c r="R126" s="122"/>
      <c r="S126" s="122"/>
      <c r="T126" s="122"/>
      <c r="U126" s="217"/>
      <c r="V126" s="218" t="n">
        <f aca="false">$V$2</f>
        <v>1</v>
      </c>
      <c r="W126" s="219" t="n">
        <f aca="false">IF(J126&lt;&gt;0,VLOOKUP(J126,Max_tider,2,0),0)</f>
        <v>0</v>
      </c>
      <c r="X126" s="219" t="n">
        <f aca="false">IF(K126&lt;&gt;0,VLOOKUP(K126,AT_tider,2,0),0)</f>
        <v>0</v>
      </c>
      <c r="Y126" s="219" t="n">
        <f aca="false">IF(L126&lt;&gt;0,VLOOKUP(L126,SubAT_tider,2,0),0)</f>
        <v>0</v>
      </c>
      <c r="Z126" s="219" t="n">
        <f aca="false">IF(M126&lt;&gt;0,VLOOKUP(M126,IG_tider,2,0),0)</f>
        <v>0</v>
      </c>
      <c r="AA126" s="219"/>
      <c r="AB126" s="219"/>
      <c r="AC126" s="219" t="n">
        <f aca="false">IF(P126&lt;&gt;0,VLOOKUP(P126,Power_tider,2,0),0)</f>
        <v>0</v>
      </c>
      <c r="AD126" s="219" t="n">
        <f aca="false">IF(Q126&lt;&gt;0,VLOOKUP(Q126,FS_tider,2,0),0)</f>
        <v>0</v>
      </c>
      <c r="AE126" s="218"/>
      <c r="AF126" s="218" t="n">
        <f aca="false">SUM(W126:AE126)</f>
        <v>0</v>
      </c>
      <c r="AG126" s="220" t="n">
        <f aca="false">((AC126*2)+(W126*2)+(X126*1)+(Y126*0.77)+(Z126*0.68)+(AD126*0.8))</f>
        <v>0</v>
      </c>
      <c r="AH126" s="220" t="n">
        <f aca="false">(AG126+(((I126*V126)-SUM(W126:AE126))*0.3))</f>
        <v>0</v>
      </c>
      <c r="AI126" s="221" t="str">
        <f aca="false">IF(AH126&gt;1,AVERAGE(AH125:AH126),"")</f>
        <v/>
      </c>
      <c r="AJ126" s="221" t="str">
        <f aca="false">IF(AH126&gt;1,AVERAGE(AH122,AH125,AH126),"")</f>
        <v/>
      </c>
      <c r="AK126" s="221"/>
      <c r="AL126" s="221"/>
    </row>
    <row collapsed="false" customFormat="false" customHeight="true" hidden="false" ht="12" outlineLevel="0" r="127">
      <c r="C127" s="223" t="s">
        <v>17</v>
      </c>
      <c r="D127" s="117" t="n">
        <f aca="false">Z132</f>
        <v>0</v>
      </c>
      <c r="F127" s="215" t="inlineStr">
        <f aca="false">F126+1</f>
        <is>
          <t/>
        </is>
      </c>
      <c r="G127" s="119"/>
      <c r="H127" s="119"/>
      <c r="I127" s="126"/>
      <c r="J127" s="126"/>
      <c r="K127" s="126"/>
      <c r="L127" s="126"/>
      <c r="M127" s="126"/>
      <c r="N127" s="126"/>
      <c r="O127" s="126"/>
      <c r="P127" s="126"/>
      <c r="Q127" s="126"/>
      <c r="R127" s="122"/>
      <c r="S127" s="122"/>
      <c r="T127" s="122"/>
      <c r="U127" s="224"/>
      <c r="V127" s="218" t="n">
        <f aca="false">$V$2</f>
        <v>1</v>
      </c>
      <c r="W127" s="219" t="n">
        <f aca="false">IF(J127&lt;&gt;0,VLOOKUP(J127,Max_tider,2,0),0)</f>
        <v>0</v>
      </c>
      <c r="X127" s="219" t="n">
        <f aca="false">IF(K127&lt;&gt;0,VLOOKUP(K127,AT_tider,2,0),0)</f>
        <v>0</v>
      </c>
      <c r="Y127" s="219" t="n">
        <f aca="false">IF(L127&lt;&gt;0,VLOOKUP(L127,SubAT_tider,2,0),0)</f>
        <v>0</v>
      </c>
      <c r="Z127" s="219" t="n">
        <f aca="false">IF(M127&lt;&gt;0,VLOOKUP(M127,IG_tider,2,0),0)</f>
        <v>0</v>
      </c>
      <c r="AA127" s="219"/>
      <c r="AB127" s="219"/>
      <c r="AC127" s="219" t="n">
        <f aca="false">IF(P127&lt;&gt;0,VLOOKUP(P127,Power_tider,2,0),0)</f>
        <v>0</v>
      </c>
      <c r="AD127" s="219" t="n">
        <f aca="false">IF(Q127&lt;&gt;0,VLOOKUP(Q127,FS_tider,2,0),0)</f>
        <v>0</v>
      </c>
      <c r="AE127" s="218"/>
      <c r="AF127" s="218" t="n">
        <f aca="false">SUM(W127:AE127)</f>
        <v>0</v>
      </c>
      <c r="AG127" s="220" t="n">
        <f aca="false">((AC127*2)+(W127*2)+(X127*1)+(Y127*0.77)+(Z127*0.68)+(AD127*0.8))</f>
        <v>0</v>
      </c>
      <c r="AH127" s="220" t="n">
        <f aca="false">(AG127+(((I127*V127)-SUM(W127:AE127))*0.3))</f>
        <v>0</v>
      </c>
      <c r="AI127" s="221" t="str">
        <f aca="false">IF(AH127&gt;1,AVERAGE(AH126:AH127),"")</f>
        <v/>
      </c>
      <c r="AJ127" s="221" t="str">
        <f aca="false">IF(AH127&gt;1,AVERAGE(AH125:AH127),"")</f>
        <v/>
      </c>
      <c r="AK127" s="221"/>
      <c r="AL127" s="221"/>
    </row>
    <row collapsed="false" customFormat="false" customHeight="true" hidden="false" ht="12" outlineLevel="0" r="128">
      <c r="C128" s="223" t="s">
        <v>69</v>
      </c>
      <c r="D128" s="117" t="n">
        <f aca="false">AA132</f>
        <v>0</v>
      </c>
      <c r="F128" s="215" t="inlineStr">
        <f aca="false">F127+1</f>
        <is>
          <t/>
        </is>
      </c>
      <c r="G128" s="119"/>
      <c r="H128" s="119"/>
      <c r="I128" s="120"/>
      <c r="J128" s="121"/>
      <c r="K128" s="121"/>
      <c r="L128" s="121"/>
      <c r="M128" s="127"/>
      <c r="N128" s="121"/>
      <c r="O128" s="121"/>
      <c r="P128" s="121"/>
      <c r="Q128" s="121"/>
      <c r="R128" s="122"/>
      <c r="S128" s="122"/>
      <c r="T128" s="122"/>
      <c r="U128" s="217"/>
      <c r="V128" s="218" t="n">
        <f aca="false">$V$2</f>
        <v>1</v>
      </c>
      <c r="W128" s="219" t="n">
        <f aca="false">IF(J128&lt;&gt;0,VLOOKUP(J128,Max_tider,2,0),0)</f>
        <v>0</v>
      </c>
      <c r="X128" s="219" t="n">
        <f aca="false">IF(K128&lt;&gt;0,VLOOKUP(K128,AT_tider,2,0),0)</f>
        <v>0</v>
      </c>
      <c r="Y128" s="219" t="n">
        <f aca="false">IF(L128&lt;&gt;0,VLOOKUP(L128,SubAT_tider,2,0),0)</f>
        <v>0</v>
      </c>
      <c r="Z128" s="219" t="n">
        <f aca="false">IF(M128&lt;&gt;0,VLOOKUP(M128,IG_tider,2,0),0)</f>
        <v>0</v>
      </c>
      <c r="AA128" s="219"/>
      <c r="AB128" s="219"/>
      <c r="AC128" s="219" t="n">
        <f aca="false">IF(P128&lt;&gt;0,VLOOKUP(P128,Power_tider,2,0),0)</f>
        <v>0</v>
      </c>
      <c r="AD128" s="219" t="n">
        <f aca="false">IF(Q128&lt;&gt;0,VLOOKUP(Q128,FS_tider,2,0),0)</f>
        <v>0</v>
      </c>
      <c r="AE128" s="218"/>
      <c r="AF128" s="218" t="n">
        <f aca="false">SUM(W128:AE128)</f>
        <v>0</v>
      </c>
      <c r="AG128" s="220" t="n">
        <f aca="false">((AC128*2)+(W128*2)+(X128*1)+(Y128*0.77)+(Z128*0.68)+(AD128*0.8))</f>
        <v>0</v>
      </c>
      <c r="AH128" s="220" t="n">
        <f aca="false">(AG128+(((I128*V128)-SUM(W128:AE128))*0.3))</f>
        <v>0</v>
      </c>
      <c r="AI128" s="221" t="str">
        <f aca="false">IF(AH128&gt;1,AVERAGE(AH127:AH128),"")</f>
        <v/>
      </c>
      <c r="AJ128" s="221" t="str">
        <f aca="false">IF(AH128&gt;1,AVERAGE(AH126:AH128),"")</f>
        <v/>
      </c>
      <c r="AK128" s="221"/>
      <c r="AL128" s="221"/>
    </row>
    <row collapsed="false" customFormat="false" customHeight="true" hidden="false" ht="12" outlineLevel="0" r="129">
      <c r="C129" s="223" t="s">
        <v>70</v>
      </c>
      <c r="D129" s="117" t="n">
        <f aca="false">AB132</f>
        <v>0</v>
      </c>
      <c r="F129" s="215" t="inlineStr">
        <f aca="false">F128+1</f>
        <is>
          <t/>
        </is>
      </c>
      <c r="G129" s="119"/>
      <c r="H129" s="119"/>
      <c r="I129" s="120"/>
      <c r="J129" s="121"/>
      <c r="K129" s="121"/>
      <c r="L129" s="121"/>
      <c r="M129" s="121"/>
      <c r="N129" s="121"/>
      <c r="O129" s="121"/>
      <c r="P129" s="121"/>
      <c r="Q129" s="121"/>
      <c r="R129" s="122"/>
      <c r="S129" s="122"/>
      <c r="T129" s="122"/>
      <c r="U129" s="224"/>
      <c r="V129" s="218" t="n">
        <f aca="false">$V$2</f>
        <v>1</v>
      </c>
      <c r="W129" s="219" t="n">
        <f aca="false">IF(J129&lt;&gt;0,VLOOKUP(J129,Max_tider,2,0),0)</f>
        <v>0</v>
      </c>
      <c r="X129" s="219" t="n">
        <f aca="false">IF(K129&lt;&gt;0,VLOOKUP(K129,AT_tider,2,0),0)</f>
        <v>0</v>
      </c>
      <c r="Y129" s="219" t="n">
        <f aca="false">IF(L129&lt;&gt;0,VLOOKUP(L129,SubAT_tider,2,0),0)</f>
        <v>0</v>
      </c>
      <c r="Z129" s="219" t="n">
        <f aca="false">IF(M129&lt;&gt;0,VLOOKUP(M129,IG_tider,2,0),0)</f>
        <v>0</v>
      </c>
      <c r="AA129" s="219"/>
      <c r="AB129" s="219"/>
      <c r="AC129" s="219" t="n">
        <f aca="false">IF(P129&lt;&gt;0,VLOOKUP(P129,Power_tider,2,0),0)</f>
        <v>0</v>
      </c>
      <c r="AD129" s="219" t="n">
        <f aca="false">IF(Q129&lt;&gt;0,VLOOKUP(Q129,FS_tider,2,0),0)</f>
        <v>0</v>
      </c>
      <c r="AE129" s="218"/>
      <c r="AF129" s="218" t="n">
        <f aca="false">SUM(W129:AE129)</f>
        <v>0</v>
      </c>
      <c r="AG129" s="220" t="n">
        <f aca="false">((AC129*2)+(W129*2)+(X129*1)+(Y129*0.77)+(Z129*0.68)+(AD129*0.8))</f>
        <v>0</v>
      </c>
      <c r="AH129" s="220" t="n">
        <f aca="false">(AG129+(((I129*V129)-SUM(W129:AE129))*0.3))</f>
        <v>0</v>
      </c>
      <c r="AI129" s="221" t="str">
        <f aca="false">IF(AH129&gt;1,AVERAGE(AH128:AH129),"")</f>
        <v/>
      </c>
      <c r="AJ129" s="221" t="str">
        <f aca="false">IF(AH129&gt;1,AVERAGE(AH127:AH129),"")</f>
        <v/>
      </c>
      <c r="AK129" s="221"/>
      <c r="AL129" s="221"/>
    </row>
    <row collapsed="false" customFormat="false" customHeight="true" hidden="false" ht="12" outlineLevel="0" r="130">
      <c r="C130" s="214" t="s">
        <v>20</v>
      </c>
      <c r="D130" s="117" t="n">
        <f aca="false">AC132</f>
        <v>0</v>
      </c>
      <c r="F130" s="215" t="inlineStr">
        <f aca="false">F129+1</f>
        <is>
          <t/>
        </is>
      </c>
      <c r="G130" s="119"/>
      <c r="H130" s="119"/>
      <c r="I130" s="120"/>
      <c r="J130" s="121"/>
      <c r="K130" s="121"/>
      <c r="L130" s="121"/>
      <c r="M130" s="121"/>
      <c r="N130" s="121"/>
      <c r="O130" s="121"/>
      <c r="P130" s="121"/>
      <c r="Q130" s="121"/>
      <c r="R130" s="122"/>
      <c r="S130" s="122"/>
      <c r="T130" s="122"/>
      <c r="U130" s="224"/>
      <c r="V130" s="218" t="n">
        <f aca="false">$V$2</f>
        <v>1</v>
      </c>
      <c r="W130" s="219" t="n">
        <f aca="false">IF(J130&lt;&gt;0,VLOOKUP(J130,Max_tider,2,0),0)</f>
        <v>0</v>
      </c>
      <c r="X130" s="219" t="n">
        <f aca="false">IF(K130&lt;&gt;0,VLOOKUP(K130,AT_tider,2,0),0)</f>
        <v>0</v>
      </c>
      <c r="Y130" s="219" t="n">
        <f aca="false">IF(L130&lt;&gt;0,VLOOKUP(L130,SubAT_tider,2,0),0)</f>
        <v>0</v>
      </c>
      <c r="Z130" s="219" t="n">
        <f aca="false">IF(M130&lt;&gt;0,VLOOKUP(M130,IG_tider,2,0),0)</f>
        <v>0</v>
      </c>
      <c r="AA130" s="219"/>
      <c r="AB130" s="219"/>
      <c r="AC130" s="219" t="n">
        <f aca="false">IF(P130&lt;&gt;0,VLOOKUP(P130,Power_tider,2,0),0)</f>
        <v>0</v>
      </c>
      <c r="AD130" s="219" t="n">
        <f aca="false">IF(Q130&lt;&gt;0,VLOOKUP(Q130,FS_tider,2,0),0)</f>
        <v>0</v>
      </c>
      <c r="AE130" s="218"/>
      <c r="AF130" s="218" t="n">
        <f aca="false">SUM(W130:AE130)</f>
        <v>0</v>
      </c>
      <c r="AG130" s="220" t="n">
        <f aca="false">((AC130*2)+(W130*2)+(X130*1)+(Y130*0.77)+(Z130*0.68)+(AD130*0.8))</f>
        <v>0</v>
      </c>
      <c r="AH130" s="220" t="n">
        <f aca="false">(AG130+(((I130*V130)-SUM(W130:AE130))*0.3))</f>
        <v>0</v>
      </c>
      <c r="AI130" s="221" t="str">
        <f aca="false">IF(AH130&gt;1,AVERAGE(AH129:AH130),"")</f>
        <v/>
      </c>
      <c r="AJ130" s="221" t="str">
        <f aca="false">IF(AH130&gt;1,AVERAGE(AH128:AH130),"")</f>
        <v/>
      </c>
      <c r="AK130" s="221"/>
      <c r="AL130" s="221"/>
    </row>
    <row collapsed="false" customFormat="false" customHeight="true" hidden="false" ht="12" outlineLevel="0" r="131">
      <c r="C131" s="214" t="s">
        <v>21</v>
      </c>
      <c r="D131" s="117" t="n">
        <f aca="false">AD132</f>
        <v>0</v>
      </c>
      <c r="F131" s="215" t="inlineStr">
        <f aca="false">F130+1</f>
        <is>
          <t/>
        </is>
      </c>
      <c r="G131" s="119"/>
      <c r="H131" s="119"/>
      <c r="I131" s="120"/>
      <c r="J131" s="121"/>
      <c r="K131" s="121"/>
      <c r="L131" s="121"/>
      <c r="M131" s="126"/>
      <c r="N131" s="121"/>
      <c r="O131" s="121"/>
      <c r="P131" s="121"/>
      <c r="Q131" s="121"/>
      <c r="R131" s="122"/>
      <c r="S131" s="122"/>
      <c r="T131" s="122"/>
      <c r="U131" s="224"/>
      <c r="V131" s="218" t="n">
        <f aca="false">$V$2</f>
        <v>1</v>
      </c>
      <c r="W131" s="219" t="n">
        <f aca="false">IF(J131&lt;&gt;0,VLOOKUP(J131,Max_tider,2,0),0)</f>
        <v>0</v>
      </c>
      <c r="X131" s="219" t="n">
        <f aca="false">IF(K131&lt;&gt;0,VLOOKUP(K131,AT_tider,2,0),0)</f>
        <v>0</v>
      </c>
      <c r="Y131" s="219" t="n">
        <f aca="false">IF(L131&lt;&gt;0,VLOOKUP(L131,SubAT_tider,2,0),0)</f>
        <v>0</v>
      </c>
      <c r="Z131" s="219" t="n">
        <f aca="false">IF(M131&lt;&gt;0,VLOOKUP(M131,IG_tider,2,0),0)</f>
        <v>0</v>
      </c>
      <c r="AA131" s="219"/>
      <c r="AB131" s="219"/>
      <c r="AC131" s="219" t="n">
        <f aca="false">IF(P131&lt;&gt;0,VLOOKUP(P131,Power_tider,2,0),0)</f>
        <v>0</v>
      </c>
      <c r="AD131" s="219" t="n">
        <f aca="false">IF(Q131&lt;&gt;0,VLOOKUP(Q131,FS_tider,2,0),0)</f>
        <v>0</v>
      </c>
      <c r="AE131" s="218"/>
      <c r="AF131" s="218" t="n">
        <f aca="false">SUM(W131:AE131)</f>
        <v>0</v>
      </c>
      <c r="AG131" s="220" t="n">
        <f aca="false">((AC131*2)+(W131*2)+(X131*1)+(Y131*0.77)+(Z131*0.68)+(AD131*0.8))</f>
        <v>0</v>
      </c>
      <c r="AH131" s="220" t="n">
        <f aca="false">(AG131+(((I131*V131)-SUM(W131:AE131))*0.3))</f>
        <v>0</v>
      </c>
      <c r="AI131" s="221" t="str">
        <f aca="false">IF(AH131&gt;1,AVERAGE(AH130:AH131),"")</f>
        <v/>
      </c>
      <c r="AJ131" s="221" t="str">
        <f aca="false">IF(AH131&gt;1,AVERAGE(AH129:AH131),"")</f>
        <v/>
      </c>
      <c r="AK131" s="221"/>
      <c r="AL131" s="221"/>
    </row>
    <row collapsed="false" customFormat="false" customHeight="true" hidden="false" ht="12" outlineLevel="0" r="132">
      <c r="C132" s="214" t="s">
        <v>22</v>
      </c>
      <c r="D132" s="117" t="n">
        <f aca="false">AE132</f>
        <v>0</v>
      </c>
      <c r="E132" s="117"/>
      <c r="F132" s="225"/>
      <c r="G132" s="131"/>
      <c r="H132" s="131"/>
      <c r="I132" s="132" t="n">
        <f aca="false">SUM(I125:I131)/60</f>
        <v>0</v>
      </c>
      <c r="J132" s="133"/>
      <c r="K132" s="131"/>
      <c r="L132" s="131"/>
      <c r="M132" s="131"/>
      <c r="N132" s="131"/>
      <c r="O132" s="131"/>
      <c r="P132" s="131"/>
      <c r="Q132" s="131"/>
      <c r="R132" s="131"/>
      <c r="U132" s="226" t="s">
        <v>135</v>
      </c>
      <c r="V132" s="190"/>
      <c r="W132" s="227" t="n">
        <f aca="false">SUM(W125:W131)</f>
        <v>0</v>
      </c>
      <c r="X132" s="227" t="n">
        <f aca="false">SUM(X125:X131)</f>
        <v>0</v>
      </c>
      <c r="Y132" s="227" t="n">
        <f aca="false">SUM(Y125:Y131)</f>
        <v>0</v>
      </c>
      <c r="Z132" s="227" t="n">
        <f aca="false">SUM(Z125:Z131)</f>
        <v>0</v>
      </c>
      <c r="AA132" s="227" t="n">
        <f aca="false">SUM(AA125:AA131)</f>
        <v>0</v>
      </c>
      <c r="AB132" s="227" t="n">
        <f aca="false">SUM(AB125:AB131)</f>
        <v>0</v>
      </c>
      <c r="AC132" s="227" t="n">
        <f aca="false">SUM(AC125:AC131)</f>
        <v>0</v>
      </c>
      <c r="AD132" s="227" t="n">
        <f aca="false">SUM(AD125:AD131)</f>
        <v>0</v>
      </c>
      <c r="AE132" s="227" t="n">
        <f aca="false">SUM(AE125:AE131)</f>
        <v>0</v>
      </c>
      <c r="AF132" s="228" t="n">
        <f aca="false">SUM(AF125:AF131)</f>
        <v>0</v>
      </c>
      <c r="AG132" s="228" t="n">
        <f aca="false">SUM(AG125:AG131)</f>
        <v>0</v>
      </c>
      <c r="AH132" s="228" t="n">
        <f aca="false">SUM(AH125:AH131)</f>
        <v>0</v>
      </c>
      <c r="AI132" s="221"/>
      <c r="AJ132" s="221"/>
      <c r="AK132" s="221" t="b">
        <f aca="false">IF(AH132&gt;1,AVERAGE(AH132,AH123,AH114,AH105,AH96))</f>
        <v>0</v>
      </c>
      <c r="AL132" s="221" t="b">
        <f aca="false">IF(AH132&gt;1,AVERAGE(AH132,AH123))</f>
        <v>0</v>
      </c>
    </row>
    <row collapsed="false" customFormat="false" customHeight="true" hidden="false" ht="12" outlineLevel="0" r="133">
      <c r="E133" s="117"/>
      <c r="F133" s="230" t="s">
        <v>148</v>
      </c>
      <c r="AF133" s="231" t="str">
        <f aca="false">IF(SUM(W133:AE133)&gt;0,(SUM(W133:AE133)),"")</f>
        <v/>
      </c>
    </row>
    <row collapsed="false" customFormat="false" customHeight="true" hidden="false" ht="12" outlineLevel="0" r="134">
      <c r="A134" s="212" t="s">
        <v>12</v>
      </c>
      <c r="B134" s="213" t="n">
        <f aca="false">I141</f>
        <v>11</v>
      </c>
      <c r="C134" s="214" t="s">
        <v>15</v>
      </c>
      <c r="D134" s="117" t="n">
        <f aca="false">X141</f>
        <v>0</v>
      </c>
      <c r="F134" s="215" t="inlineStr">
        <f aca="false">F131+1</f>
        <is>
          <t/>
        </is>
      </c>
      <c r="G134" s="119"/>
      <c r="H134" s="119"/>
      <c r="I134" s="120"/>
      <c r="J134" s="121"/>
      <c r="K134" s="121"/>
      <c r="L134" s="121"/>
      <c r="M134" s="121"/>
      <c r="N134" s="121"/>
      <c r="O134" s="121"/>
      <c r="P134" s="121"/>
      <c r="Q134" s="121"/>
      <c r="R134" s="122" t="s">
        <v>149</v>
      </c>
      <c r="S134" s="122"/>
      <c r="T134" s="122"/>
      <c r="U134" s="217"/>
      <c r="V134" s="218" t="n">
        <f aca="false">$V$2</f>
        <v>1</v>
      </c>
      <c r="W134" s="219" t="n">
        <f aca="false">IF(J134&lt;&gt;0,VLOOKUP(J134,Max_tider,2,0),0)</f>
        <v>0</v>
      </c>
      <c r="X134" s="219" t="n">
        <f aca="false">IF(K134&lt;&gt;0,VLOOKUP(K134,AT_tider,2,0),0)</f>
        <v>0</v>
      </c>
      <c r="Y134" s="219" t="n">
        <f aca="false">IF(L134&lt;&gt;0,VLOOKUP(L134,SubAT_tider,2,0),0)</f>
        <v>0</v>
      </c>
      <c r="Z134" s="219" t="n">
        <f aca="false">IF(M134&lt;&gt;0,VLOOKUP(M134,IG_tider,2,0),0)</f>
        <v>0</v>
      </c>
      <c r="AA134" s="219"/>
      <c r="AB134" s="219"/>
      <c r="AC134" s="219" t="n">
        <f aca="false">IF(P134&lt;&gt;0,VLOOKUP(P134,Power_tider,2,0),0)</f>
        <v>0</v>
      </c>
      <c r="AD134" s="219" t="n">
        <f aca="false">IF(Q134&lt;&gt;0,VLOOKUP(Q134,FS_tider,2,0),0)</f>
        <v>0</v>
      </c>
      <c r="AE134" s="218"/>
      <c r="AF134" s="218" t="n">
        <f aca="false">SUM(W134:AE134)</f>
        <v>0</v>
      </c>
      <c r="AG134" s="220" t="n">
        <f aca="false">((AC134*2)+(W134*2)+(X134*1)+(Y134*0.77)+(Z134*0.68)+(AD134*0.8))</f>
        <v>0</v>
      </c>
      <c r="AH134" s="220" t="n">
        <f aca="false">(AG134+(((I134*V134)-SUM(W134:AE134))*0.3))</f>
        <v>0</v>
      </c>
      <c r="AI134" s="221" t="str">
        <f aca="false">IF(AH134&gt;1,AVERAGE(AH131,AH134),"")</f>
        <v/>
      </c>
      <c r="AJ134" s="221" t="str">
        <f aca="false">IF(AH134&gt;1,AVERAGE(AH130,AH131,AH134),"")</f>
        <v/>
      </c>
      <c r="AK134" s="221"/>
      <c r="AL134" s="221"/>
    </row>
    <row collapsed="false" customFormat="false" customHeight="true" hidden="false" ht="12" outlineLevel="0" r="135">
      <c r="A135" s="222" t="s">
        <v>13</v>
      </c>
      <c r="B135" s="213" t="n">
        <f aca="false">W141</f>
        <v>0</v>
      </c>
      <c r="C135" s="214" t="s">
        <v>16</v>
      </c>
      <c r="D135" s="117" t="n">
        <f aca="false">Y141</f>
        <v>12</v>
      </c>
      <c r="F135" s="215" t="inlineStr">
        <f aca="false">F134+1</f>
        <is>
          <t/>
        </is>
      </c>
      <c r="G135" s="119" t="s">
        <v>150</v>
      </c>
      <c r="H135" s="119"/>
      <c r="I135" s="120" t="n">
        <v>120</v>
      </c>
      <c r="J135" s="121"/>
      <c r="K135" s="121"/>
      <c r="L135" s="121"/>
      <c r="M135" s="121" t="s">
        <v>151</v>
      </c>
      <c r="N135" s="126" t="s">
        <v>152</v>
      </c>
      <c r="O135" s="126"/>
      <c r="P135" s="127"/>
      <c r="Q135" s="121"/>
      <c r="R135" s="122"/>
      <c r="S135" s="122"/>
      <c r="T135" s="122"/>
      <c r="U135" s="217"/>
      <c r="V135" s="218" t="n">
        <f aca="false">$V$2</f>
        <v>1</v>
      </c>
      <c r="W135" s="219" t="n">
        <f aca="false">IF(J135&lt;&gt;0,VLOOKUP(J135,Max_tider,2,0),0)</f>
        <v>0</v>
      </c>
      <c r="X135" s="219" t="n">
        <f aca="false">IF(K135&lt;&gt;0,VLOOKUP(K135,AT_tider,2,0),0)</f>
        <v>0</v>
      </c>
      <c r="Y135" s="219" t="n">
        <f aca="false">IF(L135&lt;&gt;0,VLOOKUP(L135,SubAT_tider,2,0),0)</f>
        <v>0</v>
      </c>
      <c r="Z135" s="219" t="n">
        <f aca="false">IF(M135&lt;&gt;0,VLOOKUP(M135,IG_tider,2,0),0)</f>
        <v>15</v>
      </c>
      <c r="AA135" s="219"/>
      <c r="AB135" s="219"/>
      <c r="AC135" s="219" t="n">
        <f aca="false">IF(P135&lt;&gt;0,VLOOKUP(P135,Power_tider,2,0),0)</f>
        <v>0</v>
      </c>
      <c r="AD135" s="219" t="n">
        <f aca="false">IF(Q135&lt;&gt;0,VLOOKUP(Q135,FS_tider,2,0),0)</f>
        <v>0</v>
      </c>
      <c r="AE135" s="218"/>
      <c r="AF135" s="218" t="n">
        <f aca="false">SUM(W135:AE135)</f>
        <v>15</v>
      </c>
      <c r="AG135" s="220" t="n">
        <f aca="false">((AC135*2)+(W135*2)+(X135*1)+(Y135*0.77)+(Z135*0.68)+(AD135*0.8))</f>
        <v>10.2</v>
      </c>
      <c r="AH135" s="220" t="n">
        <f aca="false">(AG135+(((I135*V135)-SUM(W135:AE135))*0.3))</f>
        <v>41.7</v>
      </c>
      <c r="AI135" s="221" t="n">
        <f aca="false">IF(AH135&gt;1,AVERAGE(AH134:AH135),"")</f>
        <v>20.85</v>
      </c>
      <c r="AJ135" s="221" t="n">
        <f aca="false">IF(AH135&gt;1,AVERAGE(AH131,AH134,AH135),"")</f>
        <v>13.9</v>
      </c>
      <c r="AK135" s="221"/>
      <c r="AL135" s="221"/>
    </row>
    <row collapsed="false" customFormat="false" customHeight="true" hidden="false" ht="12" outlineLevel="0" r="136">
      <c r="C136" s="223" t="s">
        <v>17</v>
      </c>
      <c r="D136" s="117" t="n">
        <f aca="false">Z141</f>
        <v>30</v>
      </c>
      <c r="F136" s="215" t="inlineStr">
        <f aca="false">F135+1</f>
        <is>
          <t/>
        </is>
      </c>
      <c r="G136" s="119" t="s">
        <v>150</v>
      </c>
      <c r="H136" s="119"/>
      <c r="I136" s="126" t="n">
        <v>120</v>
      </c>
      <c r="J136" s="126"/>
      <c r="K136" s="126"/>
      <c r="L136" s="126"/>
      <c r="M136" s="127"/>
      <c r="N136" s="126" t="s">
        <v>152</v>
      </c>
      <c r="O136" s="126"/>
      <c r="P136" s="126"/>
      <c r="Q136" s="126"/>
      <c r="R136" s="122" t="s">
        <v>153</v>
      </c>
      <c r="S136" s="122"/>
      <c r="T136" s="122"/>
      <c r="U136" s="224"/>
      <c r="V136" s="218" t="n">
        <f aca="false">$V$2</f>
        <v>1</v>
      </c>
      <c r="W136" s="219" t="n">
        <f aca="false">IF(J136&lt;&gt;0,VLOOKUP(J136,Max_tider,2,0),0)</f>
        <v>0</v>
      </c>
      <c r="X136" s="219" t="n">
        <f aca="false">IF(K136&lt;&gt;0,VLOOKUP(K136,AT_tider,2,0),0)</f>
        <v>0</v>
      </c>
      <c r="Y136" s="219" t="n">
        <f aca="false">IF(L136&lt;&gt;0,VLOOKUP(L136,SubAT_tider,2,0),0)</f>
        <v>0</v>
      </c>
      <c r="Z136" s="219" t="n">
        <f aca="false">IF(M136&lt;&gt;0,VLOOKUP(M136,IG_tider,2,0),0)</f>
        <v>0</v>
      </c>
      <c r="AA136" s="219"/>
      <c r="AB136" s="219"/>
      <c r="AC136" s="219" t="n">
        <f aca="false">IF(P136&lt;&gt;0,VLOOKUP(P136,Power_tider,2,0),0)</f>
        <v>0</v>
      </c>
      <c r="AD136" s="219" t="n">
        <f aca="false">IF(Q136&lt;&gt;0,VLOOKUP(Q136,FS_tider,2,0),0)</f>
        <v>0</v>
      </c>
      <c r="AE136" s="218"/>
      <c r="AF136" s="218" t="n">
        <f aca="false">SUM(W136:AE136)</f>
        <v>0</v>
      </c>
      <c r="AG136" s="220" t="n">
        <f aca="false">((AC136*2)+(W136*2)+(X136*1)+(Y136*0.77)+(Z136*0.68)+(AD136*0.8))</f>
        <v>0</v>
      </c>
      <c r="AH136" s="220" t="n">
        <f aca="false">(AG136+(((I136*V136)-SUM(W136:AE136))*0.3))</f>
        <v>36</v>
      </c>
      <c r="AI136" s="221" t="n">
        <f aca="false">IF(AH136&gt;1,AVERAGE(AH135:AH136),"")</f>
        <v>38.85</v>
      </c>
      <c r="AJ136" s="221" t="n">
        <f aca="false">IF(AH136&gt;1,AVERAGE(AH134:AH136),"")</f>
        <v>25.9</v>
      </c>
      <c r="AK136" s="221"/>
      <c r="AL136" s="221"/>
    </row>
    <row collapsed="false" customFormat="false" customHeight="true" hidden="false" ht="12" outlineLevel="0" r="137">
      <c r="C137" s="223" t="s">
        <v>69</v>
      </c>
      <c r="D137" s="117" t="n">
        <f aca="false">AA141</f>
        <v>0</v>
      </c>
      <c r="F137" s="215" t="inlineStr">
        <f aca="false">F136+1</f>
        <is>
          <t/>
        </is>
      </c>
      <c r="G137" s="119" t="s">
        <v>154</v>
      </c>
      <c r="H137" s="119"/>
      <c r="I137" s="120" t="n">
        <v>120</v>
      </c>
      <c r="J137" s="121"/>
      <c r="K137" s="121"/>
      <c r="L137" s="121"/>
      <c r="M137" s="121"/>
      <c r="N137" s="121" t="s">
        <v>152</v>
      </c>
      <c r="O137" s="121"/>
      <c r="P137" s="121" t="s">
        <v>155</v>
      </c>
      <c r="Q137" s="121" t="s">
        <v>156</v>
      </c>
      <c r="R137" s="122" t="s">
        <v>157</v>
      </c>
      <c r="S137" s="122"/>
      <c r="T137" s="122"/>
      <c r="U137" s="217"/>
      <c r="V137" s="218" t="n">
        <f aca="false">$V$2</f>
        <v>1</v>
      </c>
      <c r="W137" s="219" t="n">
        <f aca="false">IF(J137&lt;&gt;0,VLOOKUP(J137,Max_tider,2,0),0)</f>
        <v>0</v>
      </c>
      <c r="X137" s="219" t="n">
        <f aca="false">IF(K137&lt;&gt;0,VLOOKUP(K137,AT_tider,2,0),0)</f>
        <v>0</v>
      </c>
      <c r="Y137" s="219" t="n">
        <f aca="false">IF(L137&lt;&gt;0,VLOOKUP(L137,SubAT_tider,2,0),0)</f>
        <v>0</v>
      </c>
      <c r="Z137" s="219" t="n">
        <f aca="false">IF(M137&lt;&gt;0,VLOOKUP(M137,IG_tider,2,0),0)</f>
        <v>0</v>
      </c>
      <c r="AA137" s="219"/>
      <c r="AB137" s="219"/>
      <c r="AC137" s="219" t="n">
        <f aca="false">IF(P137&lt;&gt;0,VLOOKUP(P137,Power_tider,2,0),0)</f>
        <v>8</v>
      </c>
      <c r="AD137" s="219" t="n">
        <f aca="false">IF(Q137&lt;&gt;0,VLOOKUP(Q137,FS_tider,2,0),0)</f>
        <v>20</v>
      </c>
      <c r="AE137" s="218"/>
      <c r="AF137" s="218" t="n">
        <f aca="false">SUM(W137:AE137)</f>
        <v>28</v>
      </c>
      <c r="AG137" s="220" t="n">
        <f aca="false">((AC137*2)+(W137*2)+(X137*1)+(Y137*0.77)+(Z137*0.68)+(AD137*0.8))</f>
        <v>32</v>
      </c>
      <c r="AH137" s="220" t="n">
        <f aca="false">(AG137+(((I137*V137)-SUM(W137:AE137))*0.3))</f>
        <v>59.6</v>
      </c>
      <c r="AI137" s="221" t="n">
        <f aca="false">IF(AH137&gt;1,AVERAGE(AH136:AH137),"")</f>
        <v>47.8</v>
      </c>
      <c r="AJ137" s="221" t="n">
        <f aca="false">IF(AH137&gt;1,AVERAGE(AH135:AH137),"")</f>
        <v>45.7666666666667</v>
      </c>
      <c r="AK137" s="221"/>
      <c r="AL137" s="221"/>
    </row>
    <row collapsed="false" customFormat="false" customHeight="true" hidden="false" ht="12" outlineLevel="0" r="138">
      <c r="C138" s="223" t="s">
        <v>70</v>
      </c>
      <c r="D138" s="117" t="n">
        <f aca="false">AB141</f>
        <v>0</v>
      </c>
      <c r="F138" s="215" t="inlineStr">
        <f aca="false">F137+1</f>
        <is>
          <t/>
        </is>
      </c>
      <c r="G138" s="119"/>
      <c r="H138" s="119"/>
      <c r="I138" s="120"/>
      <c r="J138" s="121"/>
      <c r="K138" s="121"/>
      <c r="L138" s="126"/>
      <c r="M138" s="121"/>
      <c r="N138" s="121"/>
      <c r="O138" s="121"/>
      <c r="P138" s="216"/>
      <c r="Q138" s="121"/>
      <c r="R138" s="122" t="s">
        <v>158</v>
      </c>
      <c r="S138" s="122"/>
      <c r="T138" s="122"/>
      <c r="U138" s="224"/>
      <c r="V138" s="218" t="n">
        <f aca="false">$V$2</f>
        <v>1</v>
      </c>
      <c r="W138" s="219" t="n">
        <f aca="false">IF(J138&lt;&gt;0,VLOOKUP(J138,Max_tider,2,0),0)</f>
        <v>0</v>
      </c>
      <c r="X138" s="219" t="n">
        <f aca="false">IF(K138&lt;&gt;0,VLOOKUP(K138,AT_tider,2,0),0)</f>
        <v>0</v>
      </c>
      <c r="Y138" s="219" t="n">
        <f aca="false">IF(L138&lt;&gt;0,VLOOKUP(L138,SubAT_tider,2,0),0)</f>
        <v>0</v>
      </c>
      <c r="Z138" s="219" t="n">
        <f aca="false">IF(M138&lt;&gt;0,VLOOKUP(M138,IG_tider,2,0),0)</f>
        <v>0</v>
      </c>
      <c r="AA138" s="219"/>
      <c r="AB138" s="219"/>
      <c r="AC138" s="219" t="n">
        <f aca="false">IF(P138&lt;&gt;0,VLOOKUP(P138,Power_tider,2,0),0)</f>
        <v>0</v>
      </c>
      <c r="AD138" s="219" t="n">
        <f aca="false">IF(Q138&lt;&gt;0,VLOOKUP(Q138,FS_tider,2,0),0)</f>
        <v>0</v>
      </c>
      <c r="AE138" s="218"/>
      <c r="AF138" s="218" t="n">
        <f aca="false">SUM(W138:AE138)</f>
        <v>0</v>
      </c>
      <c r="AG138" s="220" t="n">
        <f aca="false">((AC138*2)+(W138*2)+(X138*1)+(Y138*0.77)+(Z138*0.68)+(AD138*0.8))</f>
        <v>0</v>
      </c>
      <c r="AH138" s="220" t="n">
        <f aca="false">(AG138+(((I138*V138)-SUM(W138:AE138))*0.3))</f>
        <v>0</v>
      </c>
      <c r="AI138" s="221" t="str">
        <f aca="false">IF(AH138&gt;1,AVERAGE(AH137:AH138),"")</f>
        <v/>
      </c>
      <c r="AJ138" s="221" t="str">
        <f aca="false">IF(AH138&gt;1,AVERAGE(AH136:AH138),"")</f>
        <v/>
      </c>
      <c r="AK138" s="221"/>
      <c r="AL138" s="221"/>
    </row>
    <row collapsed="false" customFormat="false" customHeight="true" hidden="false" ht="12" outlineLevel="0" r="139">
      <c r="C139" s="214" t="s">
        <v>20</v>
      </c>
      <c r="D139" s="117" t="n">
        <f aca="false">AC141</f>
        <v>8</v>
      </c>
      <c r="F139" s="215" t="inlineStr">
        <f aca="false">F138+1</f>
        <is>
          <t/>
        </is>
      </c>
      <c r="G139" s="119" t="s">
        <v>150</v>
      </c>
      <c r="H139" s="119"/>
      <c r="I139" s="120" t="n">
        <v>120</v>
      </c>
      <c r="J139" s="121"/>
      <c r="K139" s="121"/>
      <c r="L139" s="126" t="s">
        <v>159</v>
      </c>
      <c r="M139" s="121" t="s">
        <v>160</v>
      </c>
      <c r="N139" s="121" t="s">
        <v>152</v>
      </c>
      <c r="O139" s="121"/>
      <c r="P139" s="121"/>
      <c r="Q139" s="121"/>
      <c r="R139" s="122" t="s">
        <v>161</v>
      </c>
      <c r="S139" s="122"/>
      <c r="T139" s="122"/>
      <c r="U139" s="224"/>
      <c r="V139" s="218" t="n">
        <f aca="false">$V$2</f>
        <v>1</v>
      </c>
      <c r="W139" s="219" t="n">
        <f aca="false">IF(J139&lt;&gt;0,VLOOKUP(J139,Max_tider,2,0),0)</f>
        <v>0</v>
      </c>
      <c r="X139" s="219" t="n">
        <f aca="false">IF(K139&lt;&gt;0,VLOOKUP(K139,AT_tider,2,0),0)</f>
        <v>0</v>
      </c>
      <c r="Y139" s="219" t="n">
        <f aca="false">IF(L139&lt;&gt;0,VLOOKUP(L139,SubAT_tider,2,0),0)</f>
        <v>12</v>
      </c>
      <c r="Z139" s="219" t="n">
        <f aca="false">IF(M139&lt;&gt;0,VLOOKUP(M139,IG_tider,2,0),0)</f>
        <v>15</v>
      </c>
      <c r="AA139" s="219"/>
      <c r="AB139" s="219"/>
      <c r="AC139" s="219" t="n">
        <f aca="false">IF(P139&lt;&gt;0,VLOOKUP(P139,Power_tider,2,0),0)</f>
        <v>0</v>
      </c>
      <c r="AD139" s="219" t="n">
        <f aca="false">IF(Q139&lt;&gt;0,VLOOKUP(Q139,FS_tider,2,0),0)</f>
        <v>0</v>
      </c>
      <c r="AE139" s="218"/>
      <c r="AF139" s="218" t="n">
        <f aca="false">SUM(W139:AE139)</f>
        <v>27</v>
      </c>
      <c r="AG139" s="220" t="n">
        <f aca="false">((AC139*2)+(W139*2)+(X139*1)+(Y139*0.77)+(Z139*0.68)+(AD139*0.8))</f>
        <v>19.44</v>
      </c>
      <c r="AH139" s="220" t="n">
        <f aca="false">(AG139+(((I139*V139)-SUM(W139:AE139))*0.3))</f>
        <v>47.34</v>
      </c>
      <c r="AI139" s="221" t="n">
        <f aca="false">IF(AH139&gt;1,AVERAGE(AH138:AH139),"")</f>
        <v>23.67</v>
      </c>
      <c r="AJ139" s="221" t="n">
        <f aca="false">IF(AH139&gt;1,AVERAGE(AH137:AH139),"")</f>
        <v>35.6466666666667</v>
      </c>
      <c r="AK139" s="221"/>
      <c r="AL139" s="221"/>
    </row>
    <row collapsed="false" customFormat="false" customHeight="true" hidden="false" ht="12" outlineLevel="0" r="140">
      <c r="C140" s="214" t="s">
        <v>21</v>
      </c>
      <c r="D140" s="117" t="n">
        <f aca="false">AD141</f>
        <v>20</v>
      </c>
      <c r="F140" s="215" t="inlineStr">
        <f aca="false">F139+1</f>
        <is>
          <t/>
        </is>
      </c>
      <c r="G140" s="119" t="s">
        <v>154</v>
      </c>
      <c r="H140" s="119"/>
      <c r="I140" s="120" t="n">
        <v>180</v>
      </c>
      <c r="J140" s="121"/>
      <c r="K140" s="121"/>
      <c r="L140" s="127"/>
      <c r="M140" s="127"/>
      <c r="N140" s="121" t="s">
        <v>152</v>
      </c>
      <c r="O140" s="121"/>
      <c r="P140" s="121"/>
      <c r="Q140" s="121"/>
      <c r="R140" s="122" t="s">
        <v>162</v>
      </c>
      <c r="S140" s="122"/>
      <c r="T140" s="122"/>
      <c r="U140" s="224"/>
      <c r="V140" s="218" t="n">
        <f aca="false">$V$2</f>
        <v>1</v>
      </c>
      <c r="W140" s="219" t="n">
        <f aca="false">IF(J140&lt;&gt;0,VLOOKUP(J140,Max_tider,2,0),0)</f>
        <v>0</v>
      </c>
      <c r="X140" s="219" t="n">
        <f aca="false">IF(K140&lt;&gt;0,VLOOKUP(K140,AT_tider,2,0),0)</f>
        <v>0</v>
      </c>
      <c r="Y140" s="219" t="n">
        <f aca="false">IF(L140&lt;&gt;0,VLOOKUP(L140,SubAT_tider,2,0),0)</f>
        <v>0</v>
      </c>
      <c r="Z140" s="219" t="n">
        <f aca="false">IF(M140&lt;&gt;0,VLOOKUP(M140,IG_tider,2,0),0)</f>
        <v>0</v>
      </c>
      <c r="AA140" s="219"/>
      <c r="AB140" s="219"/>
      <c r="AC140" s="219" t="n">
        <f aca="false">IF(P140&lt;&gt;0,VLOOKUP(P140,Power_tider,2,0),0)</f>
        <v>0</v>
      </c>
      <c r="AD140" s="219" t="n">
        <f aca="false">IF(Q140&lt;&gt;0,VLOOKUP(Q140,FS_tider,2,0),0)</f>
        <v>0</v>
      </c>
      <c r="AE140" s="218"/>
      <c r="AF140" s="218" t="n">
        <f aca="false">SUM(W140:AE140)</f>
        <v>0</v>
      </c>
      <c r="AG140" s="220" t="n">
        <f aca="false">((AC140*2)+(W140*2)+(X140*1)+(Y140*0.77)+(Z140*0.68)+(AD140*0.8))</f>
        <v>0</v>
      </c>
      <c r="AH140" s="220" t="n">
        <f aca="false">(AG140+(((I140*V140)-SUM(W140:AE140))*0.3))</f>
        <v>54</v>
      </c>
      <c r="AI140" s="221" t="n">
        <f aca="false">IF(AH140&gt;1,AVERAGE(AH139:AH140),"")</f>
        <v>50.67</v>
      </c>
      <c r="AJ140" s="221" t="n">
        <f aca="false">IF(AH140&gt;1,AVERAGE(AH138:AH140),"")</f>
        <v>33.78</v>
      </c>
      <c r="AK140" s="221"/>
      <c r="AL140" s="221"/>
    </row>
    <row collapsed="false" customFormat="false" customHeight="true" hidden="false" ht="12" outlineLevel="0" r="141">
      <c r="C141" s="214" t="s">
        <v>22</v>
      </c>
      <c r="D141" s="117" t="n">
        <f aca="false">AE141</f>
        <v>0</v>
      </c>
      <c r="E141" s="117"/>
      <c r="F141" s="225"/>
      <c r="G141" s="131"/>
      <c r="H141" s="131"/>
      <c r="I141" s="132" t="n">
        <f aca="false">SUM(I134:I140)/60</f>
        <v>11</v>
      </c>
      <c r="J141" s="133"/>
      <c r="K141" s="131"/>
      <c r="L141" s="131"/>
      <c r="M141" s="131"/>
      <c r="N141" s="131"/>
      <c r="O141" s="131"/>
      <c r="P141" s="131"/>
      <c r="Q141" s="131"/>
      <c r="R141" s="131"/>
      <c r="U141" s="226" t="s">
        <v>135</v>
      </c>
      <c r="V141" s="190"/>
      <c r="W141" s="227" t="n">
        <f aca="false">SUM(W134:W140)</f>
        <v>0</v>
      </c>
      <c r="X141" s="227" t="n">
        <f aca="false">SUM(X134:X140)</f>
        <v>0</v>
      </c>
      <c r="Y141" s="227" t="n">
        <f aca="false">SUM(Y134:Y140)</f>
        <v>12</v>
      </c>
      <c r="Z141" s="227" t="n">
        <f aca="false">SUM(Z134:Z140)</f>
        <v>30</v>
      </c>
      <c r="AA141" s="227" t="n">
        <f aca="false">SUM(AA134:AA140)</f>
        <v>0</v>
      </c>
      <c r="AB141" s="227" t="n">
        <f aca="false">SUM(AB134:AB140)</f>
        <v>0</v>
      </c>
      <c r="AC141" s="227" t="n">
        <f aca="false">SUM(AC134:AC140)</f>
        <v>8</v>
      </c>
      <c r="AD141" s="227" t="n">
        <f aca="false">SUM(AD134:AD140)</f>
        <v>20</v>
      </c>
      <c r="AE141" s="227" t="n">
        <f aca="false">SUM(AE134:AE140)</f>
        <v>0</v>
      </c>
      <c r="AF141" s="228" t="n">
        <f aca="false">SUM(AF134:AF140)</f>
        <v>70</v>
      </c>
      <c r="AG141" s="228" t="n">
        <f aca="false">SUM(AG134:AG140)</f>
        <v>61.64</v>
      </c>
      <c r="AH141" s="228" t="n">
        <f aca="false">SUM(AH134:AH140)</f>
        <v>238.64</v>
      </c>
      <c r="AI141" s="221"/>
      <c r="AJ141" s="221"/>
      <c r="AK141" s="221" t="n">
        <f aca="false">IF(AH141&gt;1,AVERAGE(AH141,AH132,AH123,AH114,AH105))</f>
        <v>47.728</v>
      </c>
      <c r="AL141" s="221" t="n">
        <f aca="false">IF(AH141&gt;1,AVERAGE(AH141,AH132))</f>
        <v>119.32</v>
      </c>
    </row>
    <row collapsed="false" customFormat="false" customHeight="true" hidden="false" ht="12" outlineLevel="0" r="142">
      <c r="E142" s="117"/>
      <c r="F142" s="230" t="s">
        <v>163</v>
      </c>
      <c r="AF142" s="231" t="str">
        <f aca="false">IF(SUM(W142:AE142)&gt;0,(SUM(W142:AE142)),"")</f>
        <v/>
      </c>
    </row>
    <row collapsed="false" customFormat="false" customHeight="true" hidden="false" ht="12" outlineLevel="0" r="143">
      <c r="A143" s="212" t="s">
        <v>12</v>
      </c>
      <c r="B143" s="213" t="n">
        <f aca="false">I150</f>
        <v>13</v>
      </c>
      <c r="C143" s="214" t="s">
        <v>15</v>
      </c>
      <c r="D143" s="117" t="n">
        <f aca="false">X150</f>
        <v>0</v>
      </c>
      <c r="F143" s="215" t="inlineStr">
        <f aca="false">F140+1</f>
        <is>
          <t/>
        </is>
      </c>
      <c r="G143" s="119"/>
      <c r="H143" s="119"/>
      <c r="I143" s="120"/>
      <c r="J143" s="121"/>
      <c r="K143" s="121"/>
      <c r="L143" s="121"/>
      <c r="M143" s="121"/>
      <c r="N143" s="121"/>
      <c r="O143" s="121"/>
      <c r="P143" s="121"/>
      <c r="Q143" s="121"/>
      <c r="R143" s="122" t="s">
        <v>164</v>
      </c>
      <c r="S143" s="122"/>
      <c r="T143" s="122"/>
      <c r="U143" s="217"/>
      <c r="V143" s="218" t="n">
        <f aca="false">$V$2</f>
        <v>1</v>
      </c>
      <c r="W143" s="219" t="n">
        <f aca="false">IF(J143&lt;&gt;0,VLOOKUP(J143,Max_tider,2,0),0)</f>
        <v>0</v>
      </c>
      <c r="X143" s="219" t="n">
        <f aca="false">IF(K143&lt;&gt;0,VLOOKUP(K143,AT_tider,2,0),0)</f>
        <v>0</v>
      </c>
      <c r="Y143" s="219" t="n">
        <f aca="false">IF(L143&lt;&gt;0,VLOOKUP(L143,SubAT_tider,2,0),0)</f>
        <v>0</v>
      </c>
      <c r="Z143" s="219" t="n">
        <f aca="false">IF(M143&lt;&gt;0,VLOOKUP(M143,IG_tider,2,0),0)</f>
        <v>0</v>
      </c>
      <c r="AA143" s="219"/>
      <c r="AB143" s="219"/>
      <c r="AC143" s="219" t="n">
        <f aca="false">IF(P143&lt;&gt;0,VLOOKUP(P143,Power_tider,2,0),0)</f>
        <v>0</v>
      </c>
      <c r="AD143" s="219" t="n">
        <f aca="false">IF(Q143&lt;&gt;0,VLOOKUP(Q143,FS_tider,2,0),0)</f>
        <v>0</v>
      </c>
      <c r="AE143" s="218"/>
      <c r="AF143" s="218" t="n">
        <f aca="false">SUM(W143:AE143)</f>
        <v>0</v>
      </c>
      <c r="AG143" s="220" t="n">
        <f aca="false">((AC143*2)+(W143*2)+(X143*1)+(Y143*0.77)+(Z143*0.68)+(AD143*0.8))</f>
        <v>0</v>
      </c>
      <c r="AH143" s="220" t="n">
        <f aca="false">(AG143+(((I143*V143)-SUM(W143:AE143))*0.3))</f>
        <v>0</v>
      </c>
      <c r="AI143" s="221" t="str">
        <f aca="false">IF(AH143&gt;1,AVERAGE(AH140,AH143),"")</f>
        <v/>
      </c>
      <c r="AJ143" s="221" t="str">
        <f aca="false">IF(AH143&gt;1,AVERAGE(AH139,AH140,AH143),"")</f>
        <v/>
      </c>
      <c r="AK143" s="221"/>
      <c r="AL143" s="221"/>
    </row>
    <row collapsed="false" customFormat="false" customHeight="true" hidden="false" ht="12" outlineLevel="0" r="144">
      <c r="A144" s="222" t="s">
        <v>13</v>
      </c>
      <c r="B144" s="213" t="n">
        <f aca="false">W150</f>
        <v>0</v>
      </c>
      <c r="C144" s="214" t="s">
        <v>16</v>
      </c>
      <c r="D144" s="117" t="n">
        <f aca="false">Y150</f>
        <v>30</v>
      </c>
      <c r="F144" s="215" t="inlineStr">
        <f aca="false">F143+1</f>
        <is>
          <t/>
        </is>
      </c>
      <c r="G144" s="119" t="s">
        <v>150</v>
      </c>
      <c r="H144" s="119"/>
      <c r="I144" s="120" t="n">
        <v>120</v>
      </c>
      <c r="J144" s="121"/>
      <c r="K144" s="121"/>
      <c r="L144" s="121"/>
      <c r="M144" s="121" t="s">
        <v>165</v>
      </c>
      <c r="N144" s="126" t="s">
        <v>152</v>
      </c>
      <c r="O144" s="126"/>
      <c r="P144" s="216"/>
      <c r="Q144" s="121"/>
      <c r="R144" s="122" t="s">
        <v>166</v>
      </c>
      <c r="S144" s="122"/>
      <c r="T144" s="122"/>
      <c r="U144" s="217"/>
      <c r="V144" s="218" t="n">
        <f aca="false">$V$2</f>
        <v>1</v>
      </c>
      <c r="W144" s="219" t="n">
        <f aca="false">IF(J144&lt;&gt;0,VLOOKUP(J144,Max_tider,2,0),0)</f>
        <v>0</v>
      </c>
      <c r="X144" s="219" t="n">
        <f aca="false">IF(K144&lt;&gt;0,VLOOKUP(K144,AT_tider,2,0),0)</f>
        <v>0</v>
      </c>
      <c r="Y144" s="219" t="n">
        <f aca="false">IF(L144&lt;&gt;0,VLOOKUP(L144,SubAT_tider,2,0),0)</f>
        <v>0</v>
      </c>
      <c r="Z144" s="219" t="n">
        <f aca="false">IF(M144&lt;&gt;0,VLOOKUP(M144,IG_tider,2,0),0)</f>
        <v>40</v>
      </c>
      <c r="AA144" s="219"/>
      <c r="AB144" s="219"/>
      <c r="AC144" s="219" t="n">
        <f aca="false">IF(P144&lt;&gt;0,VLOOKUP(P144,Power_tider,2,0),0)</f>
        <v>0</v>
      </c>
      <c r="AD144" s="219" t="n">
        <f aca="false">IF(Q144&lt;&gt;0,VLOOKUP(Q144,FS_tider,2,0),0)</f>
        <v>0</v>
      </c>
      <c r="AE144" s="218"/>
      <c r="AF144" s="218" t="n">
        <f aca="false">SUM(W144:AE144)</f>
        <v>40</v>
      </c>
      <c r="AG144" s="220" t="n">
        <f aca="false">((AC144*2)+(W144*2)+(X144*1)+(Y144*0.77)+(Z144*0.68)+(AD144*0.8))</f>
        <v>27.2</v>
      </c>
      <c r="AH144" s="220" t="n">
        <f aca="false">(AG144+(((I144*V144)-SUM(W144:AE144))*0.3))</f>
        <v>51.2</v>
      </c>
      <c r="AI144" s="221" t="n">
        <f aca="false">IF(AH144&gt;1,AVERAGE(AH143:AH144),"")</f>
        <v>25.6</v>
      </c>
      <c r="AJ144" s="221" t="n">
        <f aca="false">IF(AH144&gt;1,AVERAGE(AH140,AH143,AH144),"")</f>
        <v>35.0666666666667</v>
      </c>
      <c r="AK144" s="221"/>
      <c r="AL144" s="221"/>
    </row>
    <row collapsed="false" customFormat="false" customHeight="true" hidden="false" ht="12" outlineLevel="0" r="145">
      <c r="C145" s="223" t="s">
        <v>17</v>
      </c>
      <c r="D145" s="117" t="n">
        <f aca="false">Z150</f>
        <v>40</v>
      </c>
      <c r="F145" s="215" t="inlineStr">
        <f aca="false">F144+1</f>
        <is>
          <t/>
        </is>
      </c>
      <c r="G145" s="119" t="s">
        <v>150</v>
      </c>
      <c r="H145" s="119"/>
      <c r="I145" s="126" t="n">
        <v>120</v>
      </c>
      <c r="J145" s="126"/>
      <c r="K145" s="126"/>
      <c r="L145" s="126"/>
      <c r="M145" s="126"/>
      <c r="N145" s="126" t="s">
        <v>152</v>
      </c>
      <c r="O145" s="126"/>
      <c r="P145" s="126"/>
      <c r="Q145" s="126"/>
      <c r="R145" s="122"/>
      <c r="S145" s="122"/>
      <c r="T145" s="122"/>
      <c r="U145" s="224"/>
      <c r="V145" s="218" t="n">
        <f aca="false">$V$2</f>
        <v>1</v>
      </c>
      <c r="W145" s="219" t="n">
        <f aca="false">IF(J145&lt;&gt;0,VLOOKUP(J145,Max_tider,2,0),0)</f>
        <v>0</v>
      </c>
      <c r="X145" s="219" t="n">
        <f aca="false">IF(K145&lt;&gt;0,VLOOKUP(K145,AT_tider,2,0),0)</f>
        <v>0</v>
      </c>
      <c r="Y145" s="219" t="n">
        <f aca="false">IF(L145&lt;&gt;0,VLOOKUP(L145,SubAT_tider,2,0),0)</f>
        <v>0</v>
      </c>
      <c r="Z145" s="219" t="n">
        <f aca="false">IF(M145&lt;&gt;0,VLOOKUP(M145,IG_tider,2,0),0)</f>
        <v>0</v>
      </c>
      <c r="AA145" s="219"/>
      <c r="AB145" s="219"/>
      <c r="AC145" s="219" t="n">
        <f aca="false">IF(P145&lt;&gt;0,VLOOKUP(P145,Power_tider,2,0),0)</f>
        <v>0</v>
      </c>
      <c r="AD145" s="219" t="n">
        <f aca="false">IF(Q145&lt;&gt;0,VLOOKUP(Q145,FS_tider,2,0),0)</f>
        <v>0</v>
      </c>
      <c r="AE145" s="218"/>
      <c r="AF145" s="218" t="n">
        <f aca="false">SUM(W145:AE145)</f>
        <v>0</v>
      </c>
      <c r="AG145" s="220" t="n">
        <f aca="false">((AC145*2)+(W145*2)+(X145*1)+(Y145*0.77)+(Z145*0.68)+(AD145*0.8))</f>
        <v>0</v>
      </c>
      <c r="AH145" s="220" t="n">
        <f aca="false">(AG145+(((I145*V145)-SUM(W145:AE145))*0.3))</f>
        <v>36</v>
      </c>
      <c r="AI145" s="221" t="n">
        <f aca="false">IF(AH145&gt;1,AVERAGE(AH144:AH145),"")</f>
        <v>43.6</v>
      </c>
      <c r="AJ145" s="221" t="n">
        <f aca="false">IF(AH145&gt;1,AVERAGE(AH143:AH145),"")</f>
        <v>29.0666666666667</v>
      </c>
      <c r="AK145" s="221"/>
      <c r="AL145" s="221"/>
    </row>
    <row collapsed="false" customFormat="false" customHeight="true" hidden="false" ht="12" outlineLevel="0" r="146">
      <c r="C146" s="223" t="s">
        <v>69</v>
      </c>
      <c r="D146" s="117" t="n">
        <f aca="false">AA150</f>
        <v>0</v>
      </c>
      <c r="F146" s="215" t="inlineStr">
        <f aca="false">F145+1</f>
        <is>
          <t/>
        </is>
      </c>
      <c r="G146" s="119" t="s">
        <v>154</v>
      </c>
      <c r="H146" s="119"/>
      <c r="I146" s="120" t="n">
        <v>180</v>
      </c>
      <c r="J146" s="121"/>
      <c r="K146" s="121"/>
      <c r="L146" s="126"/>
      <c r="M146" s="121"/>
      <c r="N146" s="121" t="s">
        <v>152</v>
      </c>
      <c r="O146" s="121"/>
      <c r="P146" s="121" t="s">
        <v>167</v>
      </c>
      <c r="Q146" s="121"/>
      <c r="R146" s="122" t="s">
        <v>168</v>
      </c>
      <c r="S146" s="122"/>
      <c r="T146" s="122"/>
      <c r="U146" s="217"/>
      <c r="V146" s="218" t="n">
        <f aca="false">$V$2</f>
        <v>1</v>
      </c>
      <c r="W146" s="219" t="n">
        <f aca="false">IF(J146&lt;&gt;0,VLOOKUP(J146,Max_tider,2,0),0)</f>
        <v>0</v>
      </c>
      <c r="X146" s="219" t="n">
        <f aca="false">IF(K146&lt;&gt;0,VLOOKUP(K146,AT_tider,2,0),0)</f>
        <v>0</v>
      </c>
      <c r="Y146" s="219" t="n">
        <f aca="false">IF(L146&lt;&gt;0,VLOOKUP(L146,SubAT_tider,2,0),0)</f>
        <v>0</v>
      </c>
      <c r="Z146" s="219" t="n">
        <f aca="false">IF(M146&lt;&gt;0,VLOOKUP(M146,IG_tider,2,0),0)</f>
        <v>0</v>
      </c>
      <c r="AA146" s="219"/>
      <c r="AB146" s="219"/>
      <c r="AC146" s="219" t="n">
        <f aca="false">IF(P146&lt;&gt;0,VLOOKUP(P146,Power_tider,2,0),0)</f>
        <v>8</v>
      </c>
      <c r="AD146" s="219" t="n">
        <f aca="false">IF(Q146&lt;&gt;0,VLOOKUP(Q146,FS_tider,2,0),0)</f>
        <v>0</v>
      </c>
      <c r="AE146" s="218"/>
      <c r="AF146" s="218" t="n">
        <f aca="false">SUM(W146:AE146)</f>
        <v>8</v>
      </c>
      <c r="AG146" s="220" t="n">
        <f aca="false">((AC146*2)+(W146*2)+(X146*1)+(Y146*0.77)+(Z146*0.68)+(AD146*0.8))</f>
        <v>16</v>
      </c>
      <c r="AH146" s="220" t="n">
        <f aca="false">(AG146+(((I146*V146)-SUM(W146:AE146))*0.3))</f>
        <v>67.6</v>
      </c>
      <c r="AI146" s="221" t="n">
        <f aca="false">IF(AH146&gt;1,AVERAGE(AH145:AH146),"")</f>
        <v>51.8</v>
      </c>
      <c r="AJ146" s="221" t="n">
        <f aca="false">IF(AH146&gt;1,AVERAGE(AH144:AH146),"")</f>
        <v>51.6</v>
      </c>
      <c r="AK146" s="221"/>
      <c r="AL146" s="221"/>
    </row>
    <row collapsed="false" customFormat="false" customHeight="true" hidden="false" ht="12" outlineLevel="0" r="147">
      <c r="C147" s="223" t="s">
        <v>70</v>
      </c>
      <c r="D147" s="117" t="n">
        <f aca="false">AB150</f>
        <v>0</v>
      </c>
      <c r="F147" s="215" t="inlineStr">
        <f aca="false">F146+1</f>
        <is>
          <t/>
        </is>
      </c>
      <c r="G147" s="119"/>
      <c r="H147" s="119"/>
      <c r="I147" s="120"/>
      <c r="J147" s="121"/>
      <c r="K147" s="121"/>
      <c r="L147" s="121"/>
      <c r="M147" s="121"/>
      <c r="N147" s="121"/>
      <c r="O147" s="121"/>
      <c r="P147" s="121"/>
      <c r="Q147" s="121"/>
      <c r="R147" s="122"/>
      <c r="S147" s="122"/>
      <c r="T147" s="122"/>
      <c r="U147" s="224"/>
      <c r="V147" s="218" t="n">
        <f aca="false">$V$2</f>
        <v>1</v>
      </c>
      <c r="W147" s="219" t="n">
        <f aca="false">IF(J147&lt;&gt;0,VLOOKUP(J147,Max_tider,2,0),0)</f>
        <v>0</v>
      </c>
      <c r="X147" s="219" t="n">
        <f aca="false">IF(K147&lt;&gt;0,VLOOKUP(K147,AT_tider,2,0),0)</f>
        <v>0</v>
      </c>
      <c r="Y147" s="219" t="n">
        <f aca="false">IF(L147&lt;&gt;0,VLOOKUP(L147,SubAT_tider,2,0),0)</f>
        <v>0</v>
      </c>
      <c r="Z147" s="219" t="n">
        <f aca="false">IF(M147&lt;&gt;0,VLOOKUP(M147,IG_tider,2,0),0)</f>
        <v>0</v>
      </c>
      <c r="AA147" s="219"/>
      <c r="AB147" s="219"/>
      <c r="AC147" s="219" t="n">
        <f aca="false">IF(P147&lt;&gt;0,VLOOKUP(P147,Power_tider,2,0),0)</f>
        <v>0</v>
      </c>
      <c r="AD147" s="219" t="n">
        <f aca="false">IF(Q147&lt;&gt;0,VLOOKUP(Q147,FS_tider,2,0),0)</f>
        <v>0</v>
      </c>
      <c r="AE147" s="218"/>
      <c r="AF147" s="218" t="n">
        <f aca="false">SUM(W147:AE147)</f>
        <v>0</v>
      </c>
      <c r="AG147" s="220" t="n">
        <f aca="false">((AC147*2)+(W147*2)+(X147*1)+(Y147*0.77)+(Z147*0.68)+(AD147*0.8))</f>
        <v>0</v>
      </c>
      <c r="AH147" s="220" t="n">
        <f aca="false">(AG147+(((I147*V147)-SUM(W147:AE147))*0.3))</f>
        <v>0</v>
      </c>
      <c r="AI147" s="221" t="str">
        <f aca="false">IF(AH147&gt;1,AVERAGE(AH146:AH147),"")</f>
        <v/>
      </c>
      <c r="AJ147" s="221" t="str">
        <f aca="false">IF(AH147&gt;1,AVERAGE(AH145:AH147),"")</f>
        <v/>
      </c>
      <c r="AK147" s="221"/>
      <c r="AL147" s="221"/>
    </row>
    <row collapsed="false" customFormat="false" customHeight="true" hidden="false" ht="12" outlineLevel="0" r="148">
      <c r="C148" s="214" t="s">
        <v>20</v>
      </c>
      <c r="D148" s="117" t="n">
        <f aca="false">AC150</f>
        <v>8</v>
      </c>
      <c r="F148" s="215" t="inlineStr">
        <f aca="false">F147+1</f>
        <is>
          <t/>
        </is>
      </c>
      <c r="G148" s="119" t="s">
        <v>150</v>
      </c>
      <c r="H148" s="119"/>
      <c r="I148" s="120" t="n">
        <v>180</v>
      </c>
      <c r="J148" s="121"/>
      <c r="K148" s="121"/>
      <c r="L148" s="121" t="s">
        <v>169</v>
      </c>
      <c r="M148" s="127"/>
      <c r="N148" s="121" t="s">
        <v>152</v>
      </c>
      <c r="O148" s="121"/>
      <c r="P148" s="121"/>
      <c r="Q148" s="121"/>
      <c r="R148" s="122" t="s">
        <v>170</v>
      </c>
      <c r="S148" s="122"/>
      <c r="T148" s="122"/>
      <c r="U148" s="224"/>
      <c r="V148" s="218" t="n">
        <f aca="false">$V$2</f>
        <v>1</v>
      </c>
      <c r="W148" s="219" t="n">
        <f aca="false">IF(J148&lt;&gt;0,VLOOKUP(J148,Max_tider,2,0),0)</f>
        <v>0</v>
      </c>
      <c r="X148" s="219" t="n">
        <f aca="false">IF(K148&lt;&gt;0,VLOOKUP(K148,AT_tider,2,0),0)</f>
        <v>0</v>
      </c>
      <c r="Y148" s="219" t="n">
        <f aca="false">IF(L148&lt;&gt;0,VLOOKUP(L148,SubAT_tider,2,0),0)</f>
        <v>30</v>
      </c>
      <c r="Z148" s="219" t="n">
        <f aca="false">IF(M148&lt;&gt;0,VLOOKUP(M148,IG_tider,2,0),0)</f>
        <v>0</v>
      </c>
      <c r="AA148" s="219"/>
      <c r="AB148" s="219"/>
      <c r="AC148" s="219" t="n">
        <f aca="false">IF(P148&lt;&gt;0,VLOOKUP(P148,Power_tider,2,0),0)</f>
        <v>0</v>
      </c>
      <c r="AD148" s="219" t="n">
        <f aca="false">IF(Q148&lt;&gt;0,VLOOKUP(Q148,FS_tider,2,0),0)</f>
        <v>0</v>
      </c>
      <c r="AE148" s="218"/>
      <c r="AF148" s="218" t="n">
        <f aca="false">SUM(W148:AE148)</f>
        <v>30</v>
      </c>
      <c r="AG148" s="220" t="n">
        <f aca="false">((AC148*2)+(W148*2)+(X148*1)+(Y148*0.77)+(Z148*0.68)+(AD148*0.8))</f>
        <v>23.1</v>
      </c>
      <c r="AH148" s="220" t="n">
        <f aca="false">(AG148+(((I148*V148)-SUM(W148:AE148))*0.3))</f>
        <v>68.1</v>
      </c>
      <c r="AI148" s="221" t="n">
        <f aca="false">IF(AH148&gt;1,AVERAGE(AH147:AH148),"")</f>
        <v>34.05</v>
      </c>
      <c r="AJ148" s="221" t="n">
        <f aca="false">IF(AH148&gt;1,AVERAGE(AH146:AH148),"")</f>
        <v>45.2333333333333</v>
      </c>
      <c r="AK148" s="221"/>
      <c r="AL148" s="221"/>
    </row>
    <row collapsed="false" customFormat="false" customHeight="true" hidden="false" ht="12" outlineLevel="0" r="149">
      <c r="C149" s="214" t="s">
        <v>21</v>
      </c>
      <c r="D149" s="117" t="n">
        <f aca="false">AD150</f>
        <v>0</v>
      </c>
      <c r="F149" s="215" t="inlineStr">
        <f aca="false">F148+1</f>
        <is>
          <t/>
        </is>
      </c>
      <c r="G149" s="119" t="s">
        <v>154</v>
      </c>
      <c r="H149" s="119"/>
      <c r="I149" s="120" t="n">
        <v>180</v>
      </c>
      <c r="J149" s="121"/>
      <c r="K149" s="121"/>
      <c r="L149" s="127"/>
      <c r="M149" s="127"/>
      <c r="N149" s="121" t="s">
        <v>152</v>
      </c>
      <c r="O149" s="121"/>
      <c r="P149" s="121"/>
      <c r="Q149" s="121"/>
      <c r="R149" s="122" t="s">
        <v>162</v>
      </c>
      <c r="S149" s="122"/>
      <c r="T149" s="122"/>
      <c r="U149" s="224"/>
      <c r="V149" s="218" t="n">
        <f aca="false">$V$2</f>
        <v>1</v>
      </c>
      <c r="W149" s="219" t="n">
        <f aca="false">IF(J149&lt;&gt;0,VLOOKUP(J149,Max_tider,2,0),0)</f>
        <v>0</v>
      </c>
      <c r="X149" s="219" t="n">
        <f aca="false">IF(K149&lt;&gt;0,VLOOKUP(K149,AT_tider,2,0),0)</f>
        <v>0</v>
      </c>
      <c r="Y149" s="219" t="n">
        <f aca="false">IF(L149&lt;&gt;0,VLOOKUP(L149,SubAT_tider,2,0),0)</f>
        <v>0</v>
      </c>
      <c r="Z149" s="219" t="n">
        <f aca="false">IF(M149&lt;&gt;0,VLOOKUP(M149,IG_tider,2,0),0)</f>
        <v>0</v>
      </c>
      <c r="AA149" s="219"/>
      <c r="AB149" s="219"/>
      <c r="AC149" s="219" t="n">
        <f aca="false">IF(P149&lt;&gt;0,VLOOKUP(P149,Power_tider,2,0),0)</f>
        <v>0</v>
      </c>
      <c r="AD149" s="219" t="n">
        <f aca="false">IF(Q149&lt;&gt;0,VLOOKUP(Q149,FS_tider,2,0),0)</f>
        <v>0</v>
      </c>
      <c r="AE149" s="218"/>
      <c r="AF149" s="218" t="n">
        <f aca="false">SUM(W149:AE149)</f>
        <v>0</v>
      </c>
      <c r="AG149" s="220" t="n">
        <f aca="false">((AC149*2)+(W149*2)+(X149*1)+(Y149*0.77)+(Z149*0.68)+(AD149*0.8))</f>
        <v>0</v>
      </c>
      <c r="AH149" s="220" t="n">
        <f aca="false">(AG149+(((I149*V149)-SUM(W149:AE149))*0.3))</f>
        <v>54</v>
      </c>
      <c r="AI149" s="221" t="n">
        <f aca="false">IF(AH149&gt;1,AVERAGE(AH148:AH149),"")</f>
        <v>61.05</v>
      </c>
      <c r="AJ149" s="221" t="n">
        <f aca="false">IF(AH149&gt;1,AVERAGE(AH147:AH149),"")</f>
        <v>40.7</v>
      </c>
      <c r="AK149" s="221"/>
      <c r="AL149" s="221"/>
    </row>
    <row collapsed="false" customFormat="false" customHeight="true" hidden="false" ht="12" outlineLevel="0" r="150">
      <c r="C150" s="214" t="s">
        <v>22</v>
      </c>
      <c r="D150" s="117" t="n">
        <f aca="false">AE150</f>
        <v>0</v>
      </c>
      <c r="E150" s="117"/>
      <c r="F150" s="225"/>
      <c r="G150" s="131"/>
      <c r="H150" s="131"/>
      <c r="I150" s="132" t="n">
        <f aca="false">SUM(I143:I149)/60</f>
        <v>13</v>
      </c>
      <c r="J150" s="133"/>
      <c r="K150" s="131"/>
      <c r="L150" s="131"/>
      <c r="M150" s="131"/>
      <c r="N150" s="131"/>
      <c r="O150" s="131"/>
      <c r="P150" s="131"/>
      <c r="Q150" s="131"/>
      <c r="R150" s="131"/>
      <c r="U150" s="226" t="s">
        <v>135</v>
      </c>
      <c r="V150" s="190"/>
      <c r="W150" s="227" t="n">
        <f aca="false">SUM(W143:W149)</f>
        <v>0</v>
      </c>
      <c r="X150" s="227" t="n">
        <f aca="false">SUM(X143:X149)</f>
        <v>0</v>
      </c>
      <c r="Y150" s="227" t="n">
        <f aca="false">SUM(Y143:Y149)</f>
        <v>30</v>
      </c>
      <c r="Z150" s="227" t="n">
        <f aca="false">SUM(Z143:Z149)</f>
        <v>40</v>
      </c>
      <c r="AA150" s="227" t="n">
        <f aca="false">SUM(AA143:AA149)</f>
        <v>0</v>
      </c>
      <c r="AB150" s="227" t="n">
        <f aca="false">SUM(AB143:AB149)</f>
        <v>0</v>
      </c>
      <c r="AC150" s="227" t="n">
        <f aca="false">SUM(AC143:AC149)</f>
        <v>8</v>
      </c>
      <c r="AD150" s="227" t="n">
        <f aca="false">SUM(AD143:AD149)</f>
        <v>0</v>
      </c>
      <c r="AE150" s="227" t="n">
        <f aca="false">SUM(AE143:AE149)</f>
        <v>0</v>
      </c>
      <c r="AF150" s="228" t="n">
        <f aca="false">SUM(AF143:AF149)</f>
        <v>78</v>
      </c>
      <c r="AG150" s="228" t="n">
        <f aca="false">SUM(AG143:AG149)</f>
        <v>66.3</v>
      </c>
      <c r="AH150" s="228" t="n">
        <f aca="false">SUM(AH143:AH149)</f>
        <v>276.9</v>
      </c>
      <c r="AI150" s="221"/>
      <c r="AJ150" s="221"/>
      <c r="AK150" s="221" t="n">
        <f aca="false">IF(AH150&gt;1,AVERAGE(AH150,AH141,AH132,AH123,AH114))</f>
        <v>103.108</v>
      </c>
      <c r="AL150" s="221" t="n">
        <f aca="false">IF(AH150&gt;1,AVERAGE(AH150,AH141))</f>
        <v>257.77</v>
      </c>
    </row>
    <row collapsed="false" customFormat="false" customHeight="true" hidden="false" ht="12" outlineLevel="0" r="151">
      <c r="E151" s="117"/>
      <c r="F151" s="230" t="s">
        <v>171</v>
      </c>
      <c r="AF151" s="231" t="str">
        <f aca="false">IF(SUM(W151:AE151)&gt;0,(SUM(W151:AE151)),"")</f>
        <v/>
      </c>
    </row>
    <row collapsed="false" customFormat="false" customHeight="true" hidden="false" ht="12" outlineLevel="0" r="152">
      <c r="A152" s="212" t="s">
        <v>12</v>
      </c>
      <c r="B152" s="213" t="n">
        <f aca="false">I159</f>
        <v>12</v>
      </c>
      <c r="C152" s="214" t="s">
        <v>15</v>
      </c>
      <c r="D152" s="117" t="n">
        <f aca="false">X159</f>
        <v>10</v>
      </c>
      <c r="F152" s="215" t="inlineStr">
        <f aca="false">F149+1</f>
        <is>
          <t/>
        </is>
      </c>
      <c r="G152" s="119"/>
      <c r="H152" s="119"/>
      <c r="I152" s="120"/>
      <c r="J152" s="121"/>
      <c r="K152" s="121"/>
      <c r="L152" s="121"/>
      <c r="M152" s="121"/>
      <c r="N152" s="121"/>
      <c r="O152" s="121"/>
      <c r="P152" s="216"/>
      <c r="Q152" s="121"/>
      <c r="R152" s="122" t="s">
        <v>158</v>
      </c>
      <c r="S152" s="122"/>
      <c r="T152" s="122"/>
      <c r="U152" s="217"/>
      <c r="V152" s="218" t="n">
        <f aca="false">$V$2</f>
        <v>1</v>
      </c>
      <c r="W152" s="219" t="n">
        <f aca="false">IF(J152&lt;&gt;0,VLOOKUP(J152,Max_tider,2,0),0)</f>
        <v>0</v>
      </c>
      <c r="X152" s="219" t="n">
        <f aca="false">IF(K152&lt;&gt;0,VLOOKUP(K152,AT_tider,2,0),0)</f>
        <v>0</v>
      </c>
      <c r="Y152" s="219" t="n">
        <f aca="false">IF(L152&lt;&gt;0,VLOOKUP(L152,SubAT_tider,2,0),0)</f>
        <v>0</v>
      </c>
      <c r="Z152" s="219" t="n">
        <f aca="false">IF(M152&lt;&gt;0,VLOOKUP(M152,IG_tider,2,0),0)</f>
        <v>0</v>
      </c>
      <c r="AA152" s="219"/>
      <c r="AB152" s="219"/>
      <c r="AC152" s="219" t="n">
        <f aca="false">IF(P152&lt;&gt;0,VLOOKUP(P152,Power_tider,2,0),0)</f>
        <v>0</v>
      </c>
      <c r="AD152" s="219" t="n">
        <f aca="false">IF(Q152&lt;&gt;0,VLOOKUP(Q152,FS_tider,2,0),0)</f>
        <v>0</v>
      </c>
      <c r="AE152" s="218"/>
      <c r="AF152" s="218" t="n">
        <f aca="false">SUM(W152:AE152)</f>
        <v>0</v>
      </c>
      <c r="AG152" s="220" t="n">
        <f aca="false">((AC152*2)+(W152*2)+(X152*1)+(Y152*0.77)+(Z152*0.68)+(AD152*0.8))</f>
        <v>0</v>
      </c>
      <c r="AH152" s="220" t="n">
        <f aca="false">(AG152+(((I152*V152)-SUM(W152:AE152))*0.3))</f>
        <v>0</v>
      </c>
      <c r="AI152" s="221" t="str">
        <f aca="false">IF(AH152&gt;1,AVERAGE(AH149,AH152),"")</f>
        <v/>
      </c>
      <c r="AJ152" s="221" t="str">
        <f aca="false">IF(AH152&gt;1,AVERAGE(AH148,AH149,AH152),"")</f>
        <v/>
      </c>
      <c r="AK152" s="221"/>
      <c r="AL152" s="221"/>
    </row>
    <row collapsed="false" customFormat="false" customHeight="true" hidden="false" ht="12" outlineLevel="0" r="153">
      <c r="A153" s="222" t="s">
        <v>13</v>
      </c>
      <c r="B153" s="213" t="n">
        <f aca="false">W159</f>
        <v>4</v>
      </c>
      <c r="C153" s="214" t="s">
        <v>16</v>
      </c>
      <c r="D153" s="117" t="n">
        <f aca="false">Y159</f>
        <v>39</v>
      </c>
      <c r="F153" s="215" t="inlineStr">
        <f aca="false">F152+1</f>
        <is>
          <t/>
        </is>
      </c>
      <c r="G153" s="119" t="s">
        <v>150</v>
      </c>
      <c r="H153" s="119"/>
      <c r="I153" s="120" t="n">
        <v>60</v>
      </c>
      <c r="J153" s="121"/>
      <c r="K153" s="121"/>
      <c r="L153" s="121"/>
      <c r="M153" s="121"/>
      <c r="N153" s="126"/>
      <c r="O153" s="126" t="s">
        <v>152</v>
      </c>
      <c r="P153" s="216"/>
      <c r="Q153" s="121"/>
      <c r="R153" s="122" t="s">
        <v>172</v>
      </c>
      <c r="S153" s="122"/>
      <c r="T153" s="122"/>
      <c r="U153" s="217"/>
      <c r="V153" s="218" t="n">
        <f aca="false">$V$2</f>
        <v>1</v>
      </c>
      <c r="W153" s="219" t="n">
        <f aca="false">IF(J153&lt;&gt;0,VLOOKUP(J153,Max_tider,2,0),0)</f>
        <v>0</v>
      </c>
      <c r="X153" s="219" t="n">
        <f aca="false">IF(K153&lt;&gt;0,VLOOKUP(K153,AT_tider,2,0),0)</f>
        <v>0</v>
      </c>
      <c r="Y153" s="219" t="n">
        <f aca="false">IF(L153&lt;&gt;0,VLOOKUP(L153,SubAT_tider,2,0),0)</f>
        <v>0</v>
      </c>
      <c r="Z153" s="219" t="n">
        <f aca="false">IF(M153&lt;&gt;0,VLOOKUP(M153,IG_tider,2,0),0)</f>
        <v>0</v>
      </c>
      <c r="AA153" s="219"/>
      <c r="AB153" s="219"/>
      <c r="AC153" s="219" t="n">
        <f aca="false">IF(P153&lt;&gt;0,VLOOKUP(P153,Power_tider,2,0),0)</f>
        <v>0</v>
      </c>
      <c r="AD153" s="219" t="n">
        <f aca="false">IF(Q153&lt;&gt;0,VLOOKUP(Q153,FS_tider,2,0),0)</f>
        <v>0</v>
      </c>
      <c r="AE153" s="218"/>
      <c r="AF153" s="218" t="n">
        <f aca="false">SUM(W153:AE153)</f>
        <v>0</v>
      </c>
      <c r="AG153" s="220" t="n">
        <f aca="false">((AC153*2)+(W153*2)+(X153*1)+(Y153*0.77)+(Z153*0.68)+(AD153*0.8))</f>
        <v>0</v>
      </c>
      <c r="AH153" s="220" t="n">
        <f aca="false">(AG153+(((I153*V153)-SUM(W153:AE153))*0.3))</f>
        <v>18</v>
      </c>
      <c r="AI153" s="221" t="n">
        <f aca="false">IF(AH153&gt;1,AVERAGE(AH152:AH153),"")</f>
        <v>9</v>
      </c>
      <c r="AJ153" s="221" t="n">
        <f aca="false">IF(AH153&gt;1,AVERAGE(AH149,AH152,AH153),"")</f>
        <v>24</v>
      </c>
      <c r="AK153" s="221"/>
      <c r="AL153" s="221"/>
    </row>
    <row collapsed="false" customFormat="false" customHeight="true" hidden="false" ht="12" outlineLevel="0" r="154">
      <c r="C154" s="223" t="s">
        <v>17</v>
      </c>
      <c r="D154" s="117" t="n">
        <f aca="false">Z159</f>
        <v>105</v>
      </c>
      <c r="F154" s="215" t="inlineStr">
        <f aca="false">F153+1</f>
        <is>
          <t/>
        </is>
      </c>
      <c r="G154" s="119" t="s">
        <v>150</v>
      </c>
      <c r="H154" s="119"/>
      <c r="I154" s="126" t="n">
        <v>120</v>
      </c>
      <c r="J154" s="126"/>
      <c r="K154" s="126"/>
      <c r="L154" s="126" t="s">
        <v>151</v>
      </c>
      <c r="M154" s="126" t="s">
        <v>173</v>
      </c>
      <c r="N154" s="126" t="s">
        <v>152</v>
      </c>
      <c r="O154" s="126"/>
      <c r="P154" s="126"/>
      <c r="Q154" s="126"/>
      <c r="R154" s="122"/>
      <c r="S154" s="122"/>
      <c r="T154" s="122"/>
      <c r="U154" s="224"/>
      <c r="V154" s="218" t="n">
        <f aca="false">$V$2</f>
        <v>1</v>
      </c>
      <c r="W154" s="219" t="n">
        <f aca="false">IF(J154&lt;&gt;0,VLOOKUP(J154,Max_tider,2,0),0)</f>
        <v>0</v>
      </c>
      <c r="X154" s="219" t="n">
        <f aca="false">IF(K154&lt;&gt;0,VLOOKUP(K154,AT_tider,2,0),0)</f>
        <v>0</v>
      </c>
      <c r="Y154" s="219" t="n">
        <f aca="false">IF(L154&lt;&gt;0,VLOOKUP(L154,SubAT_tider,2,0),0)</f>
        <v>15</v>
      </c>
      <c r="Z154" s="219" t="n">
        <f aca="false">IF(M154&lt;&gt;0,VLOOKUP(M154,IG_tider,2,0),0)</f>
        <v>20</v>
      </c>
      <c r="AA154" s="219"/>
      <c r="AB154" s="219"/>
      <c r="AC154" s="219" t="n">
        <f aca="false">IF(P154&lt;&gt;0,VLOOKUP(P154,Power_tider,2,0),0)</f>
        <v>0</v>
      </c>
      <c r="AD154" s="219" t="n">
        <f aca="false">IF(Q154&lt;&gt;0,VLOOKUP(Q154,FS_tider,2,0),0)</f>
        <v>0</v>
      </c>
      <c r="AE154" s="218"/>
      <c r="AF154" s="218" t="n">
        <f aca="false">SUM(W154:AE154)</f>
        <v>35</v>
      </c>
      <c r="AG154" s="220" t="n">
        <f aca="false">((AC154*2)+(W154*2)+(X154*1)+(Y154*0.77)+(Z154*0.68)+(AD154*0.8))</f>
        <v>25.15</v>
      </c>
      <c r="AH154" s="220" t="n">
        <f aca="false">(AG154+(((I154*V154)-SUM(W154:AE154))*0.3))</f>
        <v>50.65</v>
      </c>
      <c r="AI154" s="221" t="n">
        <f aca="false">IF(AH154&gt;1,AVERAGE(AH153:AH154),"")</f>
        <v>34.325</v>
      </c>
      <c r="AJ154" s="221" t="n">
        <f aca="false">IF(AH154&gt;1,AVERAGE(AH152:AH154),"")</f>
        <v>22.8833333333333</v>
      </c>
      <c r="AK154" s="221"/>
      <c r="AL154" s="221"/>
    </row>
    <row collapsed="false" customFormat="false" customHeight="true" hidden="false" ht="12" outlineLevel="0" r="155">
      <c r="C155" s="223" t="s">
        <v>69</v>
      </c>
      <c r="D155" s="117" t="n">
        <f aca="false">AA159</f>
        <v>0</v>
      </c>
      <c r="F155" s="215" t="inlineStr">
        <f aca="false">F154+1</f>
        <is>
          <t/>
        </is>
      </c>
      <c r="G155" s="119" t="s">
        <v>154</v>
      </c>
      <c r="H155" s="119"/>
      <c r="I155" s="120" t="n">
        <v>180</v>
      </c>
      <c r="J155" s="121"/>
      <c r="K155" s="121"/>
      <c r="L155" s="121"/>
      <c r="M155" s="121" t="s">
        <v>174</v>
      </c>
      <c r="N155" s="121" t="s">
        <v>152</v>
      </c>
      <c r="O155" s="121"/>
      <c r="P155" s="121"/>
      <c r="Q155" s="121"/>
      <c r="R155" s="122" t="s">
        <v>175</v>
      </c>
      <c r="S155" s="122"/>
      <c r="T155" s="122"/>
      <c r="U155" s="217"/>
      <c r="V155" s="218" t="n">
        <f aca="false">$V$2</f>
        <v>1</v>
      </c>
      <c r="W155" s="219" t="n">
        <f aca="false">IF(J155&lt;&gt;0,VLOOKUP(J155,Max_tider,2,0),0)</f>
        <v>0</v>
      </c>
      <c r="X155" s="219" t="n">
        <f aca="false">IF(K155&lt;&gt;0,VLOOKUP(K155,AT_tider,2,0),0)</f>
        <v>0</v>
      </c>
      <c r="Y155" s="219" t="n">
        <f aca="false">IF(L155&lt;&gt;0,VLOOKUP(L155,SubAT_tider,2,0),0)</f>
        <v>0</v>
      </c>
      <c r="Z155" s="219" t="n">
        <f aca="false">IF(M155&lt;&gt;0,VLOOKUP(M155,IG_tider,2,0),0)</f>
        <v>40</v>
      </c>
      <c r="AA155" s="219"/>
      <c r="AB155" s="219"/>
      <c r="AC155" s="219" t="n">
        <f aca="false">IF(P155&lt;&gt;0,VLOOKUP(P155,Power_tider,2,0),0)</f>
        <v>0</v>
      </c>
      <c r="AD155" s="219" t="n">
        <f aca="false">IF(Q155&lt;&gt;0,VLOOKUP(Q155,FS_tider,2,0),0)</f>
        <v>0</v>
      </c>
      <c r="AE155" s="218"/>
      <c r="AF155" s="218" t="n">
        <f aca="false">SUM(W155:AE155)</f>
        <v>40</v>
      </c>
      <c r="AG155" s="220" t="n">
        <f aca="false">((AC155*2)+(W155*2)+(X155*1)+(Y155*0.77)+(Z155*0.68)+(AD155*0.8))</f>
        <v>27.2</v>
      </c>
      <c r="AH155" s="220" t="n">
        <f aca="false">(AG155+(((I155*V155)-SUM(W155:AE155))*0.3))</f>
        <v>69.2</v>
      </c>
      <c r="AI155" s="221" t="n">
        <f aca="false">IF(AH155&gt;1,AVERAGE(AH154:AH155),"")</f>
        <v>59.925</v>
      </c>
      <c r="AJ155" s="221" t="n">
        <f aca="false">IF(AH155&gt;1,AVERAGE(AH153:AH155),"")</f>
        <v>45.95</v>
      </c>
      <c r="AK155" s="221"/>
      <c r="AL155" s="221"/>
    </row>
    <row collapsed="false" customFormat="false" customHeight="true" hidden="false" ht="12" outlineLevel="0" r="156">
      <c r="C156" s="223" t="s">
        <v>70</v>
      </c>
      <c r="D156" s="117" t="n">
        <f aca="false">AB159</f>
        <v>0</v>
      </c>
      <c r="F156" s="215" t="inlineStr">
        <f aca="false">F155+1</f>
        <is>
          <t/>
        </is>
      </c>
      <c r="G156" s="119"/>
      <c r="H156" s="119"/>
      <c r="I156" s="120"/>
      <c r="J156" s="121"/>
      <c r="K156" s="121"/>
      <c r="L156" s="121"/>
      <c r="M156" s="121"/>
      <c r="N156" s="121"/>
      <c r="O156" s="121"/>
      <c r="P156" s="121"/>
      <c r="Q156" s="121"/>
      <c r="R156" s="122" t="s">
        <v>158</v>
      </c>
      <c r="S156" s="122"/>
      <c r="T156" s="122"/>
      <c r="U156" s="224"/>
      <c r="V156" s="218" t="n">
        <f aca="false">$V$2</f>
        <v>1</v>
      </c>
      <c r="W156" s="219" t="n">
        <f aca="false">IF(J156&lt;&gt;0,VLOOKUP(J156,Max_tider,2,0),0)</f>
        <v>0</v>
      </c>
      <c r="X156" s="219" t="n">
        <f aca="false">IF(K156&lt;&gt;0,VLOOKUP(K156,AT_tider,2,0),0)</f>
        <v>0</v>
      </c>
      <c r="Y156" s="219" t="n">
        <f aca="false">IF(L156&lt;&gt;0,VLOOKUP(L156,SubAT_tider,2,0),0)</f>
        <v>0</v>
      </c>
      <c r="Z156" s="219" t="n">
        <f aca="false">IF(M156&lt;&gt;0,VLOOKUP(M156,IG_tider,2,0),0)</f>
        <v>0</v>
      </c>
      <c r="AA156" s="219"/>
      <c r="AB156" s="219"/>
      <c r="AC156" s="219" t="n">
        <f aca="false">IF(P156&lt;&gt;0,VLOOKUP(P156,Power_tider,2,0),0)</f>
        <v>0</v>
      </c>
      <c r="AD156" s="219" t="n">
        <f aca="false">IF(Q156&lt;&gt;0,VLOOKUP(Q156,FS_tider,2,0),0)</f>
        <v>0</v>
      </c>
      <c r="AE156" s="218"/>
      <c r="AF156" s="218" t="n">
        <f aca="false">SUM(W156:AE156)</f>
        <v>0</v>
      </c>
      <c r="AG156" s="220" t="n">
        <f aca="false">((AC156*2)+(W156*2)+(X156*1)+(Y156*0.77)+(Z156*0.68)+(AD156*0.8))</f>
        <v>0</v>
      </c>
      <c r="AH156" s="220" t="n">
        <f aca="false">(AG156+(((I156*V156)-SUM(W156:AE156))*0.3))</f>
        <v>0</v>
      </c>
      <c r="AI156" s="221" t="str">
        <f aca="false">IF(AH156&gt;1,AVERAGE(AH155:AH156),"")</f>
        <v/>
      </c>
      <c r="AJ156" s="221" t="str">
        <f aca="false">IF(AH156&gt;1,AVERAGE(AH154:AH156),"")</f>
        <v/>
      </c>
      <c r="AK156" s="221"/>
      <c r="AL156" s="221"/>
    </row>
    <row collapsed="false" customFormat="false" customHeight="true" hidden="false" ht="12" outlineLevel="0" r="157">
      <c r="C157" s="214" t="s">
        <v>20</v>
      </c>
      <c r="D157" s="117" t="n">
        <f aca="false">AC159</f>
        <v>0</v>
      </c>
      <c r="F157" s="215" t="inlineStr">
        <f aca="false">F156+1</f>
        <is>
          <t/>
        </is>
      </c>
      <c r="G157" s="119" t="s">
        <v>150</v>
      </c>
      <c r="H157" s="119"/>
      <c r="I157" s="120" t="n">
        <v>150</v>
      </c>
      <c r="J157" s="121"/>
      <c r="K157" s="121" t="s">
        <v>176</v>
      </c>
      <c r="L157" s="121" t="s">
        <v>177</v>
      </c>
      <c r="M157" s="121"/>
      <c r="N157" s="121" t="s">
        <v>152</v>
      </c>
      <c r="O157" s="121"/>
      <c r="P157" s="121"/>
      <c r="Q157" s="121"/>
      <c r="R157" s="122" t="s">
        <v>178</v>
      </c>
      <c r="S157" s="122"/>
      <c r="T157" s="122"/>
      <c r="U157" s="224"/>
      <c r="V157" s="218" t="n">
        <f aca="false">$V$2</f>
        <v>1</v>
      </c>
      <c r="W157" s="219" t="n">
        <f aca="false">IF(J157&lt;&gt;0,VLOOKUP(J157,Max_tider,2,0),0)</f>
        <v>0</v>
      </c>
      <c r="X157" s="219" t="n">
        <f aca="false">IF(K157&lt;&gt;0,VLOOKUP(K157,AT_tider,2,0),0)</f>
        <v>10</v>
      </c>
      <c r="Y157" s="219" t="n">
        <f aca="false">IF(L157&lt;&gt;0,VLOOKUP(L157,SubAT_tider,2,0),0)</f>
        <v>24</v>
      </c>
      <c r="Z157" s="219" t="n">
        <f aca="false">IF(M157&lt;&gt;0,VLOOKUP(M157,IG_tider,2,0),0)</f>
        <v>0</v>
      </c>
      <c r="AA157" s="219"/>
      <c r="AB157" s="219"/>
      <c r="AC157" s="219" t="n">
        <f aca="false">IF(P157&lt;&gt;0,VLOOKUP(P157,Power_tider,2,0),0)</f>
        <v>0</v>
      </c>
      <c r="AD157" s="219" t="n">
        <f aca="false">IF(Q157&lt;&gt;0,VLOOKUP(Q157,FS_tider,2,0),0)</f>
        <v>0</v>
      </c>
      <c r="AE157" s="218"/>
      <c r="AF157" s="218" t="n">
        <f aca="false">SUM(W157:AE157)</f>
        <v>34</v>
      </c>
      <c r="AG157" s="220" t="n">
        <f aca="false">((AC157*2)+(W157*2)+(X157*1)+(Y157*0.77)+(Z157*0.68)+(AD157*0.8))</f>
        <v>28.48</v>
      </c>
      <c r="AH157" s="220" t="n">
        <f aca="false">(AG157+(((I157*V157)-SUM(W157:AE157))*0.3))</f>
        <v>63.28</v>
      </c>
      <c r="AI157" s="221" t="n">
        <f aca="false">IF(AH157&gt;1,AVERAGE(AH156:AH157),"")</f>
        <v>31.64</v>
      </c>
      <c r="AJ157" s="221" t="n">
        <f aca="false">IF(AH157&gt;1,AVERAGE(AH155:AH157),"")</f>
        <v>44.16</v>
      </c>
      <c r="AK157" s="221"/>
      <c r="AL157" s="221"/>
    </row>
    <row collapsed="false" customFormat="false" customHeight="true" hidden="false" ht="12" outlineLevel="0" r="158">
      <c r="C158" s="214" t="s">
        <v>21</v>
      </c>
      <c r="D158" s="117" t="n">
        <f aca="false">AD159</f>
        <v>0</v>
      </c>
      <c r="F158" s="215" t="inlineStr">
        <f aca="false">F157+1</f>
        <is>
          <t/>
        </is>
      </c>
      <c r="G158" s="119" t="s">
        <v>154</v>
      </c>
      <c r="H158" s="119"/>
      <c r="I158" s="120" t="n">
        <v>210</v>
      </c>
      <c r="J158" s="121" t="s">
        <v>179</v>
      </c>
      <c r="K158" s="121"/>
      <c r="L158" s="121"/>
      <c r="M158" s="127" t="s">
        <v>152</v>
      </c>
      <c r="N158" s="121" t="s">
        <v>152</v>
      </c>
      <c r="O158" s="121"/>
      <c r="P158" s="121"/>
      <c r="Q158" s="121"/>
      <c r="R158" s="122" t="s">
        <v>180</v>
      </c>
      <c r="S158" s="122"/>
      <c r="T158" s="122"/>
      <c r="U158" s="224"/>
      <c r="V158" s="218" t="n">
        <f aca="false">$V$2</f>
        <v>1</v>
      </c>
      <c r="W158" s="219" t="n">
        <f aca="false">IF(J158&lt;&gt;0,VLOOKUP(J158,Max_tider,2,0),0)</f>
        <v>4</v>
      </c>
      <c r="X158" s="219" t="n">
        <f aca="false">IF(K158&lt;&gt;0,VLOOKUP(K158,AT_tider,2,0),0)</f>
        <v>0</v>
      </c>
      <c r="Y158" s="219" t="n">
        <f aca="false">IF(L158&lt;&gt;0,VLOOKUP(L158,SubAT_tider,2,0),0)</f>
        <v>0</v>
      </c>
      <c r="Z158" s="219" t="n">
        <v>45</v>
      </c>
      <c r="AA158" s="219"/>
      <c r="AB158" s="219"/>
      <c r="AC158" s="219" t="n">
        <f aca="false">IF(P158&lt;&gt;0,VLOOKUP(P158,Power_tider,2,0),0)</f>
        <v>0</v>
      </c>
      <c r="AD158" s="219" t="n">
        <f aca="false">IF(Q158&lt;&gt;0,VLOOKUP(Q158,FS_tider,2,0),0)</f>
        <v>0</v>
      </c>
      <c r="AE158" s="218"/>
      <c r="AF158" s="218" t="n">
        <f aca="false">SUM(W158:AE158)</f>
        <v>49</v>
      </c>
      <c r="AG158" s="220" t="n">
        <f aca="false">((AC158*2)+(W158*2)+(X158*1)+(Y158*0.77)+(Z158*0.68)+(AD158*0.8))</f>
        <v>38.6</v>
      </c>
      <c r="AH158" s="220" t="n">
        <f aca="false">(AG158+(((I158*V158)-SUM(W158:AE158))*0.3))</f>
        <v>86.9</v>
      </c>
      <c r="AI158" s="221" t="n">
        <f aca="false">IF(AH158&gt;1,AVERAGE(AH157:AH158),"")</f>
        <v>75.09</v>
      </c>
      <c r="AJ158" s="221" t="n">
        <f aca="false">IF(AH158&gt;1,AVERAGE(AH156:AH158),"")</f>
        <v>50.06</v>
      </c>
      <c r="AK158" s="221"/>
      <c r="AL158" s="221"/>
    </row>
    <row collapsed="false" customFormat="false" customHeight="true" hidden="false" ht="12" outlineLevel="0" r="159">
      <c r="C159" s="214" t="s">
        <v>22</v>
      </c>
      <c r="D159" s="117" t="n">
        <f aca="false">AE159</f>
        <v>0</v>
      </c>
      <c r="E159" s="117"/>
      <c r="F159" s="225"/>
      <c r="G159" s="131"/>
      <c r="H159" s="131"/>
      <c r="I159" s="132" t="n">
        <f aca="false">SUM(I152:I158)/60</f>
        <v>12</v>
      </c>
      <c r="J159" s="133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226" t="s">
        <v>135</v>
      </c>
      <c r="V159" s="190"/>
      <c r="W159" s="227" t="n">
        <f aca="false">SUM(W152:W158)</f>
        <v>4</v>
      </c>
      <c r="X159" s="227" t="n">
        <f aca="false">SUM(X152:X158)</f>
        <v>10</v>
      </c>
      <c r="Y159" s="227" t="n">
        <f aca="false">SUM(Y152:Y158)</f>
        <v>39</v>
      </c>
      <c r="Z159" s="227" t="n">
        <f aca="false">SUM(Z152:Z158)</f>
        <v>105</v>
      </c>
      <c r="AA159" s="227" t="n">
        <f aca="false">SUM(AA152:AA158)</f>
        <v>0</v>
      </c>
      <c r="AB159" s="227" t="n">
        <f aca="false">SUM(AB152:AB158)</f>
        <v>0</v>
      </c>
      <c r="AC159" s="227" t="n">
        <f aca="false">SUM(AC152:AC158)</f>
        <v>0</v>
      </c>
      <c r="AD159" s="227" t="n">
        <f aca="false">SUM(AD152:AD158)</f>
        <v>0</v>
      </c>
      <c r="AE159" s="227" t="n">
        <f aca="false">SUM(AE152:AE158)</f>
        <v>0</v>
      </c>
      <c r="AF159" s="228" t="n">
        <f aca="false">SUM(AF152:AF158)</f>
        <v>158</v>
      </c>
      <c r="AG159" s="228" t="n">
        <f aca="false">SUM(AG152:AG158)</f>
        <v>119.43</v>
      </c>
      <c r="AH159" s="228" t="n">
        <f aca="false">SUM(AH152:AH158)</f>
        <v>288.03</v>
      </c>
      <c r="AI159" s="221"/>
      <c r="AJ159" s="221"/>
      <c r="AK159" s="221" t="n">
        <f aca="false">IF(AH159&gt;1,AVERAGE(AH159,AH150,AH141,AH132,AH123))</f>
        <v>160.714</v>
      </c>
      <c r="AL159" s="221" t="n">
        <f aca="false">IF(AH159&gt;1,AVERAGE(AH159,AH150))</f>
        <v>282.465</v>
      </c>
    </row>
    <row collapsed="false" customFormat="false" customHeight="true" hidden="false" ht="12" outlineLevel="0" r="160">
      <c r="E160" s="117"/>
      <c r="F160" s="230" t="s">
        <v>181</v>
      </c>
      <c r="AF160" s="231" t="str">
        <f aca="false">IF(SUM(W160:AE160)&gt;0,(SUM(W160:AE160)),"")</f>
        <v/>
      </c>
    </row>
    <row collapsed="false" customFormat="false" customHeight="true" hidden="false" ht="12" outlineLevel="0" r="161">
      <c r="A161" s="212" t="s">
        <v>12</v>
      </c>
      <c r="B161" s="213" t="n">
        <f aca="false">I168</f>
        <v>12.5</v>
      </c>
      <c r="C161" s="214" t="s">
        <v>15</v>
      </c>
      <c r="D161" s="117" t="n">
        <f aca="false">X168</f>
        <v>20</v>
      </c>
      <c r="F161" s="215" t="inlineStr">
        <f aca="false">F158+1</f>
        <is>
          <t/>
        </is>
      </c>
      <c r="G161" s="119"/>
      <c r="H161" s="119"/>
      <c r="I161" s="120"/>
      <c r="J161" s="121"/>
      <c r="K161" s="121"/>
      <c r="L161" s="121"/>
      <c r="M161" s="121"/>
      <c r="N161" s="121"/>
      <c r="O161" s="121"/>
      <c r="P161" s="216"/>
      <c r="Q161" s="121"/>
      <c r="R161" s="122" t="s">
        <v>158</v>
      </c>
      <c r="S161" s="122"/>
      <c r="T161" s="122"/>
      <c r="U161" s="217"/>
      <c r="V161" s="218" t="n">
        <f aca="false">$V$2</f>
        <v>1</v>
      </c>
      <c r="W161" s="219" t="n">
        <f aca="false">IF(J161&lt;&gt;0,VLOOKUP(J161,Max_tider,2,0),0)</f>
        <v>0</v>
      </c>
      <c r="X161" s="219" t="n">
        <f aca="false">IF(K161&lt;&gt;0,VLOOKUP(K161,AT_tider,2,0),0)</f>
        <v>0</v>
      </c>
      <c r="Y161" s="219" t="n">
        <f aca="false">IF(L161&lt;&gt;0,VLOOKUP(L161,SubAT_tider,2,0),0)</f>
        <v>0</v>
      </c>
      <c r="Z161" s="219" t="n">
        <f aca="false">IF(M161&lt;&gt;0,VLOOKUP(M161,IG_tider,2,0),0)</f>
        <v>0</v>
      </c>
      <c r="AA161" s="219"/>
      <c r="AB161" s="219"/>
      <c r="AC161" s="219" t="n">
        <f aca="false">IF(P161&lt;&gt;0,VLOOKUP(P161,Power_tider,2,0),0)</f>
        <v>0</v>
      </c>
      <c r="AD161" s="219" t="n">
        <f aca="false">IF(Q161&lt;&gt;0,VLOOKUP(Q161,FS_tider,2,0),0)</f>
        <v>0</v>
      </c>
      <c r="AE161" s="218"/>
      <c r="AF161" s="218" t="n">
        <f aca="false">SUM(W161:AE161)</f>
        <v>0</v>
      </c>
      <c r="AG161" s="220" t="n">
        <f aca="false">((AC161*2)+(W161*2)+(X161*1)+(Y161*0.77)+(Z161*0.68)+(AD161*0.8))</f>
        <v>0</v>
      </c>
      <c r="AH161" s="220" t="n">
        <f aca="false">(AG161+(((I161*V161)-SUM(W161:AE161))*0.3))</f>
        <v>0</v>
      </c>
      <c r="AI161" s="221" t="str">
        <f aca="false">IF(AH161&gt;1,AVERAGE(AH158,AH161),"")</f>
        <v/>
      </c>
      <c r="AJ161" s="221" t="str">
        <f aca="false">IF(AH161&gt;1,AVERAGE(AH157,AH158,AH161),"")</f>
        <v/>
      </c>
      <c r="AK161" s="221"/>
      <c r="AL161" s="221"/>
    </row>
    <row collapsed="false" customFormat="false" customHeight="true" hidden="false" ht="12" outlineLevel="0" r="162">
      <c r="A162" s="222" t="s">
        <v>13</v>
      </c>
      <c r="B162" s="213" t="n">
        <f aca="false">W168</f>
        <v>0</v>
      </c>
      <c r="C162" s="214" t="s">
        <v>16</v>
      </c>
      <c r="D162" s="117" t="n">
        <f aca="false">Y168</f>
        <v>12</v>
      </c>
      <c r="F162" s="215" t="inlineStr">
        <f aca="false">F161+1</f>
        <is>
          <t/>
        </is>
      </c>
      <c r="G162" s="119" t="s">
        <v>150</v>
      </c>
      <c r="H162" s="119"/>
      <c r="I162" s="120" t="n">
        <v>120</v>
      </c>
      <c r="J162" s="121"/>
      <c r="K162" s="121"/>
      <c r="L162" s="127" t="s">
        <v>159</v>
      </c>
      <c r="M162" s="121" t="s">
        <v>173</v>
      </c>
      <c r="N162" s="126" t="s">
        <v>152</v>
      </c>
      <c r="O162" s="126"/>
      <c r="P162" s="216"/>
      <c r="Q162" s="121"/>
      <c r="R162" s="122" t="s">
        <v>182</v>
      </c>
      <c r="S162" s="122"/>
      <c r="T162" s="122"/>
      <c r="U162" s="217"/>
      <c r="V162" s="218" t="n">
        <f aca="false">$V$2</f>
        <v>1</v>
      </c>
      <c r="W162" s="219" t="n">
        <f aca="false">IF(J162&lt;&gt;0,VLOOKUP(J162,Max_tider,2,0),0)</f>
        <v>0</v>
      </c>
      <c r="X162" s="219" t="n">
        <f aca="false">IF(K162&lt;&gt;0,VLOOKUP(K162,AT_tider,2,0),0)</f>
        <v>0</v>
      </c>
      <c r="Y162" s="219" t="n">
        <f aca="false">IF(L162&lt;&gt;0,VLOOKUP(L162,SubAT_tider,2,0),0)</f>
        <v>12</v>
      </c>
      <c r="Z162" s="219" t="n">
        <f aca="false">IF(M162&lt;&gt;0,VLOOKUP(M162,IG_tider,2,0),0)</f>
        <v>20</v>
      </c>
      <c r="AA162" s="219"/>
      <c r="AB162" s="219"/>
      <c r="AC162" s="219" t="n">
        <f aca="false">IF(P162&lt;&gt;0,VLOOKUP(P162,Power_tider,2,0),0)</f>
        <v>0</v>
      </c>
      <c r="AD162" s="219" t="n">
        <f aca="false">IF(Q162&lt;&gt;0,VLOOKUP(Q162,FS_tider,2,0),0)</f>
        <v>0</v>
      </c>
      <c r="AE162" s="218"/>
      <c r="AF162" s="218" t="n">
        <f aca="false">SUM(W162:AE162)</f>
        <v>32</v>
      </c>
      <c r="AG162" s="220" t="n">
        <f aca="false">((AC162*2)+(W162*2)+(X162*1)+(Y162*0.77)+(Z162*0.68)+(AD162*0.8))</f>
        <v>22.84</v>
      </c>
      <c r="AH162" s="220" t="n">
        <f aca="false">(AG162+(((I162*V162)-SUM(W162:AE162))*0.3))</f>
        <v>49.24</v>
      </c>
      <c r="AI162" s="221" t="n">
        <f aca="false">IF(AH162&gt;1,AVERAGE(AH161:AH162),"")</f>
        <v>24.62</v>
      </c>
      <c r="AJ162" s="221" t="n">
        <f aca="false">IF(AH162&gt;1,AVERAGE(AH158,AH161,AH162),"")</f>
        <v>45.38</v>
      </c>
      <c r="AK162" s="221"/>
      <c r="AL162" s="221"/>
    </row>
    <row collapsed="false" customFormat="false" customHeight="true" hidden="false" ht="12" outlineLevel="0" r="163">
      <c r="C163" s="223" t="s">
        <v>17</v>
      </c>
      <c r="D163" s="117" t="n">
        <f aca="false">Z168</f>
        <v>90</v>
      </c>
      <c r="F163" s="215" t="inlineStr">
        <f aca="false">F162+1</f>
        <is>
          <t/>
        </is>
      </c>
      <c r="G163" s="119" t="s">
        <v>150</v>
      </c>
      <c r="H163" s="119"/>
      <c r="I163" s="126" t="n">
        <v>90</v>
      </c>
      <c r="J163" s="126"/>
      <c r="K163" s="126"/>
      <c r="L163" s="126"/>
      <c r="M163" s="127"/>
      <c r="N163" s="126" t="s">
        <v>152</v>
      </c>
      <c r="O163" s="126"/>
      <c r="P163" s="126" t="s">
        <v>155</v>
      </c>
      <c r="Q163" s="126" t="s">
        <v>160</v>
      </c>
      <c r="R163" s="122"/>
      <c r="S163" s="122"/>
      <c r="T163" s="122"/>
      <c r="U163" s="224"/>
      <c r="V163" s="218" t="n">
        <f aca="false">$V$2</f>
        <v>1</v>
      </c>
      <c r="W163" s="219" t="n">
        <f aca="false">IF(J163&lt;&gt;0,VLOOKUP(J163,Max_tider,2,0),0)</f>
        <v>0</v>
      </c>
      <c r="X163" s="219" t="n">
        <f aca="false">IF(K163&lt;&gt;0,VLOOKUP(K163,AT_tider,2,0),0)</f>
        <v>0</v>
      </c>
      <c r="Y163" s="219" t="n">
        <f aca="false">IF(L163&lt;&gt;0,VLOOKUP(L163,SubAT_tider,2,0),0)</f>
        <v>0</v>
      </c>
      <c r="Z163" s="219" t="n">
        <f aca="false">IF(M163&lt;&gt;0,VLOOKUP(M163,IG_tider,2,0),0)</f>
        <v>0</v>
      </c>
      <c r="AA163" s="219"/>
      <c r="AB163" s="219"/>
      <c r="AC163" s="219" t="n">
        <f aca="false">IF(P163&lt;&gt;0,VLOOKUP(P163,Power_tider,2,0),0)</f>
        <v>8</v>
      </c>
      <c r="AD163" s="219" t="n">
        <f aca="false">IF(Q163&lt;&gt;0,VLOOKUP(Q163,FS_tider,2,0),0)</f>
        <v>15</v>
      </c>
      <c r="AE163" s="218"/>
      <c r="AF163" s="218" t="n">
        <f aca="false">SUM(W163:AE163)</f>
        <v>23</v>
      </c>
      <c r="AG163" s="220" t="n">
        <f aca="false">((AC163*2)+(W163*2)+(X163*1)+(Y163*0.77)+(Z163*0.68)+(AD163*0.8))</f>
        <v>28</v>
      </c>
      <c r="AH163" s="220" t="n">
        <f aca="false">(AG163+(((I163*V163)-SUM(W163:AE163))*0.3))</f>
        <v>48.1</v>
      </c>
      <c r="AI163" s="221" t="n">
        <f aca="false">IF(AH163&gt;1,AVERAGE(AH162:AH163),"")</f>
        <v>48.67</v>
      </c>
      <c r="AJ163" s="221" t="n">
        <f aca="false">IF(AH163&gt;1,AVERAGE(AH161:AH163),"")</f>
        <v>32.4466666666667</v>
      </c>
      <c r="AK163" s="221"/>
      <c r="AL163" s="221"/>
    </row>
    <row collapsed="false" customFormat="false" customHeight="true" hidden="false" ht="12" outlineLevel="0" r="164">
      <c r="C164" s="223" t="s">
        <v>69</v>
      </c>
      <c r="D164" s="117" t="n">
        <f aca="false">AA168</f>
        <v>0</v>
      </c>
      <c r="F164" s="215" t="inlineStr">
        <f aca="false">F163+1</f>
        <is>
          <t/>
        </is>
      </c>
      <c r="G164" s="119" t="s">
        <v>154</v>
      </c>
      <c r="H164" s="119"/>
      <c r="I164" s="120" t="n">
        <v>180</v>
      </c>
      <c r="J164" s="121"/>
      <c r="K164" s="126"/>
      <c r="L164" s="121"/>
      <c r="M164" s="127" t="s">
        <v>183</v>
      </c>
      <c r="N164" s="121" t="s">
        <v>152</v>
      </c>
      <c r="O164" s="121"/>
      <c r="P164" s="121"/>
      <c r="Q164" s="121"/>
      <c r="R164" s="122" t="s">
        <v>175</v>
      </c>
      <c r="S164" s="122"/>
      <c r="T164" s="122"/>
      <c r="U164" s="217"/>
      <c r="V164" s="218" t="n">
        <f aca="false">$V$2</f>
        <v>1</v>
      </c>
      <c r="W164" s="219" t="n">
        <f aca="false">IF(J164&lt;&gt;0,VLOOKUP(J164,Max_tider,2,0),0)</f>
        <v>0</v>
      </c>
      <c r="X164" s="219" t="n">
        <f aca="false">IF(K164&lt;&gt;0,VLOOKUP(K164,AT_tider,2,0),0)</f>
        <v>0</v>
      </c>
      <c r="Y164" s="219" t="n">
        <f aca="false">IF(L164&lt;&gt;0,VLOOKUP(L164,SubAT_tider,2,0),0)</f>
        <v>0</v>
      </c>
      <c r="Z164" s="219" t="n">
        <f aca="false">IF(M164&lt;&gt;0,VLOOKUP(M164,IG_tider,2,0),0)</f>
        <v>50</v>
      </c>
      <c r="AA164" s="219"/>
      <c r="AB164" s="219"/>
      <c r="AC164" s="219" t="n">
        <f aca="false">IF(P164&lt;&gt;0,VLOOKUP(P164,Power_tider,2,0),0)</f>
        <v>0</v>
      </c>
      <c r="AD164" s="219" t="n">
        <f aca="false">IF(Q164&lt;&gt;0,VLOOKUP(Q164,FS_tider,2,0),0)</f>
        <v>0</v>
      </c>
      <c r="AE164" s="218"/>
      <c r="AF164" s="218" t="n">
        <f aca="false">SUM(W164:AE164)</f>
        <v>50</v>
      </c>
      <c r="AG164" s="220" t="n">
        <f aca="false">((AC164*2)+(W164*2)+(X164*1)+(Y164*0.77)+(Z164*0.68)+(AD164*0.8))</f>
        <v>34</v>
      </c>
      <c r="AH164" s="220" t="n">
        <f aca="false">(AG164+(((I164*V164)-SUM(W164:AE164))*0.3))</f>
        <v>73</v>
      </c>
      <c r="AI164" s="221" t="n">
        <f aca="false">IF(AH164&gt;1,AVERAGE(AH163:AH164),"")</f>
        <v>60.55</v>
      </c>
      <c r="AJ164" s="221" t="n">
        <f aca="false">IF(AH164&gt;1,AVERAGE(AH162:AH164),"")</f>
        <v>56.78</v>
      </c>
      <c r="AK164" s="221"/>
      <c r="AL164" s="221"/>
    </row>
    <row collapsed="false" customFormat="false" customHeight="true" hidden="false" ht="12" outlineLevel="0" r="165">
      <c r="C165" s="223" t="s">
        <v>70</v>
      </c>
      <c r="D165" s="117" t="n">
        <f aca="false">AB168</f>
        <v>0</v>
      </c>
      <c r="F165" s="215" t="inlineStr">
        <f aca="false">F164+1</f>
        <is>
          <t/>
        </is>
      </c>
      <c r="G165" s="119"/>
      <c r="H165" s="119"/>
      <c r="I165" s="120"/>
      <c r="J165" s="121"/>
      <c r="K165" s="126"/>
      <c r="L165" s="127"/>
      <c r="M165" s="127"/>
      <c r="N165" s="121"/>
      <c r="O165" s="121"/>
      <c r="P165" s="121"/>
      <c r="Q165" s="121"/>
      <c r="R165" s="122"/>
      <c r="S165" s="122"/>
      <c r="T165" s="122"/>
      <c r="U165" s="224"/>
      <c r="V165" s="218" t="n">
        <f aca="false">$V$2</f>
        <v>1</v>
      </c>
      <c r="W165" s="219" t="n">
        <f aca="false">IF(J165&lt;&gt;0,VLOOKUP(J165,Max_tider,2,0),0)</f>
        <v>0</v>
      </c>
      <c r="X165" s="219" t="n">
        <f aca="false">IF(K165&lt;&gt;0,VLOOKUP(K165,AT_tider,2,0),0)</f>
        <v>0</v>
      </c>
      <c r="Y165" s="219" t="n">
        <f aca="false">IF(L165&lt;&gt;0,VLOOKUP(L165,SubAT_tider,2,0),0)</f>
        <v>0</v>
      </c>
      <c r="Z165" s="219" t="n">
        <f aca="false">IF(M165&lt;&gt;0,VLOOKUP(M165,IG_tider,2,0),0)</f>
        <v>0</v>
      </c>
      <c r="AA165" s="219"/>
      <c r="AB165" s="219"/>
      <c r="AC165" s="219" t="n">
        <f aca="false">IF(P165&lt;&gt;0,VLOOKUP(P165,Power_tider,2,0),0)</f>
        <v>0</v>
      </c>
      <c r="AD165" s="219" t="n">
        <f aca="false">IF(Q165&lt;&gt;0,VLOOKUP(Q165,FS_tider,2,0),0)</f>
        <v>0</v>
      </c>
      <c r="AE165" s="218"/>
      <c r="AF165" s="218" t="n">
        <f aca="false">SUM(W165:AE165)</f>
        <v>0</v>
      </c>
      <c r="AG165" s="220" t="n">
        <f aca="false">((AC165*2)+(W165*2)+(X165*1)+(Y165*0.77)+(Z165*0.68)+(AD165*0.8))</f>
        <v>0</v>
      </c>
      <c r="AH165" s="220" t="n">
        <f aca="false">(AG165+(((I165*V165)-SUM(W165:AE165))*0.3))</f>
        <v>0</v>
      </c>
      <c r="AI165" s="221" t="str">
        <f aca="false">IF(AH165&gt;1,AVERAGE(AH164:AH165),"")</f>
        <v/>
      </c>
      <c r="AJ165" s="221" t="str">
        <f aca="false">IF(AH165&gt;1,AVERAGE(AH163:AH165),"")</f>
        <v/>
      </c>
      <c r="AK165" s="221"/>
      <c r="AL165" s="221"/>
    </row>
    <row collapsed="false" customFormat="false" customHeight="true" hidden="false" ht="12" outlineLevel="0" r="166">
      <c r="C166" s="214" t="s">
        <v>20</v>
      </c>
      <c r="D166" s="117" t="n">
        <f aca="false">AC168</f>
        <v>16</v>
      </c>
      <c r="F166" s="215" t="inlineStr">
        <f aca="false">F165+1</f>
        <is>
          <t/>
        </is>
      </c>
      <c r="G166" s="119" t="s">
        <v>150</v>
      </c>
      <c r="H166" s="119"/>
      <c r="I166" s="120" t="n">
        <v>180</v>
      </c>
      <c r="J166" s="126"/>
      <c r="K166" s="121" t="s">
        <v>184</v>
      </c>
      <c r="L166" s="121"/>
      <c r="M166" s="127" t="s">
        <v>185</v>
      </c>
      <c r="N166" s="121" t="s">
        <v>152</v>
      </c>
      <c r="O166" s="121"/>
      <c r="P166" s="121"/>
      <c r="Q166" s="121"/>
      <c r="R166" s="122" t="s">
        <v>186</v>
      </c>
      <c r="S166" s="122"/>
      <c r="T166" s="122"/>
      <c r="U166" s="224"/>
      <c r="V166" s="218" t="n">
        <f aca="false">$V$2</f>
        <v>1</v>
      </c>
      <c r="W166" s="219" t="n">
        <f aca="false">IF(J166&lt;&gt;0,VLOOKUP(J166,Max_tider,2,0),0)</f>
        <v>0</v>
      </c>
      <c r="X166" s="219" t="n">
        <f aca="false">IF(K166&lt;&gt;0,VLOOKUP(K166,AT_tider,2,0),0)</f>
        <v>20</v>
      </c>
      <c r="Y166" s="219" t="n">
        <f aca="false">IF(L166&lt;&gt;0,VLOOKUP(L166,SubAT_tider,2,0),0)</f>
        <v>0</v>
      </c>
      <c r="Z166" s="219" t="n">
        <f aca="false">IF(M166&lt;&gt;0,VLOOKUP(M166,IG_tider,2,0),0)</f>
        <v>20</v>
      </c>
      <c r="AA166" s="219"/>
      <c r="AB166" s="219"/>
      <c r="AC166" s="219" t="n">
        <f aca="false">IF(P166&lt;&gt;0,VLOOKUP(P166,Power_tider,2,0),0)</f>
        <v>0</v>
      </c>
      <c r="AD166" s="219" t="n">
        <f aca="false">IF(Q166&lt;&gt;0,VLOOKUP(Q166,FS_tider,2,0),0)</f>
        <v>0</v>
      </c>
      <c r="AE166" s="218"/>
      <c r="AF166" s="218" t="n">
        <f aca="false">SUM(W166:AE166)</f>
        <v>40</v>
      </c>
      <c r="AG166" s="220" t="n">
        <f aca="false">((AC166*2)+(W166*2)+(X166*1)+(Y166*0.77)+(Z166*0.68)+(AD166*0.8))</f>
        <v>33.6</v>
      </c>
      <c r="AH166" s="220" t="n">
        <f aca="false">(AG166+(((I166*V166)-SUM(W166:AE166))*0.3))</f>
        <v>75.6</v>
      </c>
      <c r="AI166" s="221" t="n">
        <f aca="false">IF(AH166&gt;1,AVERAGE(AH165:AH166),"")</f>
        <v>37.8</v>
      </c>
      <c r="AJ166" s="221" t="n">
        <f aca="false">IF(AH166&gt;1,AVERAGE(AH164:AH166),"")</f>
        <v>49.5333333333333</v>
      </c>
      <c r="AK166" s="221"/>
      <c r="AL166" s="221"/>
    </row>
    <row collapsed="false" customFormat="false" customHeight="true" hidden="false" ht="12" outlineLevel="0" r="167">
      <c r="C167" s="214" t="s">
        <v>21</v>
      </c>
      <c r="D167" s="117" t="n">
        <f aca="false">AD168</f>
        <v>27</v>
      </c>
      <c r="F167" s="215" t="inlineStr">
        <f aca="false">F166+1</f>
        <is>
          <t/>
        </is>
      </c>
      <c r="G167" s="119" t="s">
        <v>154</v>
      </c>
      <c r="H167" s="119"/>
      <c r="I167" s="120" t="n">
        <v>180</v>
      </c>
      <c r="J167" s="121"/>
      <c r="K167" s="121"/>
      <c r="L167" s="127"/>
      <c r="M167" s="127"/>
      <c r="N167" s="121" t="s">
        <v>152</v>
      </c>
      <c r="O167" s="121"/>
      <c r="P167" s="121" t="s">
        <v>167</v>
      </c>
      <c r="Q167" s="121" t="s">
        <v>159</v>
      </c>
      <c r="R167" s="122" t="s">
        <v>187</v>
      </c>
      <c r="S167" s="122"/>
      <c r="T167" s="122"/>
      <c r="U167" s="224"/>
      <c r="V167" s="218" t="n">
        <f aca="false">$V$2</f>
        <v>1</v>
      </c>
      <c r="W167" s="219" t="n">
        <f aca="false">IF(J167&lt;&gt;0,VLOOKUP(J167,Max_tider,2,0),0)</f>
        <v>0</v>
      </c>
      <c r="X167" s="219" t="n">
        <f aca="false">IF(K167&lt;&gt;0,VLOOKUP(K167,AT_tider,2,0),0)</f>
        <v>0</v>
      </c>
      <c r="Y167" s="219" t="n">
        <f aca="false">IF(L167&lt;&gt;0,VLOOKUP(L167,SubAT_tider,2,0),0)</f>
        <v>0</v>
      </c>
      <c r="Z167" s="219" t="n">
        <f aca="false">IF(M167&lt;&gt;0,VLOOKUP(M167,IG_tider,2,0),0)</f>
        <v>0</v>
      </c>
      <c r="AA167" s="219"/>
      <c r="AB167" s="219"/>
      <c r="AC167" s="219" t="n">
        <f aca="false">IF(P167&lt;&gt;0,VLOOKUP(P167,Power_tider,2,0),0)</f>
        <v>8</v>
      </c>
      <c r="AD167" s="219" t="n">
        <f aca="false">IF(Q167&lt;&gt;0,VLOOKUP(Q167,FS_tider,2,0),0)</f>
        <v>12</v>
      </c>
      <c r="AE167" s="218"/>
      <c r="AF167" s="218" t="n">
        <f aca="false">SUM(W167:AE167)</f>
        <v>20</v>
      </c>
      <c r="AG167" s="220" t="n">
        <f aca="false">((AC167*2)+(W167*2)+(X167*1)+(Y167*0.77)+(Z167*0.68)+(AD167*0.8))</f>
        <v>25.6</v>
      </c>
      <c r="AH167" s="220" t="n">
        <f aca="false">(AG167+(((I167*V167)-SUM(W167:AE167))*0.3))</f>
        <v>73.6</v>
      </c>
      <c r="AI167" s="221" t="n">
        <f aca="false">IF(AH167&gt;1,AVERAGE(AH166:AH167),"")</f>
        <v>74.6</v>
      </c>
      <c r="AJ167" s="221" t="n">
        <f aca="false">IF(AH167&gt;1,AVERAGE(AH165:AH167),"")</f>
        <v>49.7333333333333</v>
      </c>
      <c r="AK167" s="221"/>
      <c r="AL167" s="221"/>
    </row>
    <row collapsed="false" customFormat="false" customHeight="true" hidden="false" ht="12" outlineLevel="0" r="168">
      <c r="C168" s="214" t="s">
        <v>22</v>
      </c>
      <c r="D168" s="117" t="n">
        <f aca="false">AE168</f>
        <v>0</v>
      </c>
      <c r="E168" s="117"/>
      <c r="F168" s="225"/>
      <c r="G168" s="131"/>
      <c r="H168" s="131"/>
      <c r="I168" s="132" t="n">
        <f aca="false">SUM(I161:I167)/60</f>
        <v>12.5</v>
      </c>
      <c r="J168" s="133"/>
      <c r="K168" s="131"/>
      <c r="L168" s="131"/>
      <c r="M168" s="131"/>
      <c r="N168" s="131"/>
      <c r="O168" s="131"/>
      <c r="P168" s="131"/>
      <c r="Q168" s="131"/>
      <c r="R168" s="131"/>
      <c r="S168" s="131"/>
      <c r="T168" s="131"/>
      <c r="U168" s="226" t="s">
        <v>135</v>
      </c>
      <c r="V168" s="190"/>
      <c r="W168" s="227" t="n">
        <f aca="false">SUM(W161:W167)</f>
        <v>0</v>
      </c>
      <c r="X168" s="227" t="n">
        <f aca="false">SUM(X161:X167)</f>
        <v>20</v>
      </c>
      <c r="Y168" s="227" t="n">
        <f aca="false">SUM(Y161:Y167)</f>
        <v>12</v>
      </c>
      <c r="Z168" s="227" t="n">
        <f aca="false">SUM(Z161:Z167)</f>
        <v>90</v>
      </c>
      <c r="AA168" s="227" t="n">
        <f aca="false">SUM(AA161:AA167)</f>
        <v>0</v>
      </c>
      <c r="AB168" s="227" t="n">
        <f aca="false">SUM(AB161:AB167)</f>
        <v>0</v>
      </c>
      <c r="AC168" s="227" t="n">
        <f aca="false">SUM(AC161:AC167)</f>
        <v>16</v>
      </c>
      <c r="AD168" s="227" t="n">
        <f aca="false">SUM(AD161:AD167)</f>
        <v>27</v>
      </c>
      <c r="AE168" s="227" t="n">
        <f aca="false">SUM(AE161:AE167)</f>
        <v>0</v>
      </c>
      <c r="AF168" s="228" t="n">
        <f aca="false">SUM(AF161:AF167)</f>
        <v>165</v>
      </c>
      <c r="AG168" s="228" t="n">
        <f aca="false">SUM(AG161:AG167)</f>
        <v>144.04</v>
      </c>
      <c r="AH168" s="228" t="n">
        <f aca="false">SUM(AH161:AH167)</f>
        <v>319.54</v>
      </c>
      <c r="AI168" s="221"/>
      <c r="AJ168" s="221"/>
      <c r="AK168" s="221" t="n">
        <f aca="false">IF(AH168&gt;1,AVERAGE(AH168,AH159,AH150,AH141,AH132))</f>
        <v>224.622</v>
      </c>
      <c r="AL168" s="221" t="n">
        <f aca="false">IF(AH168&gt;1,AVERAGE(AH168,AH159))</f>
        <v>303.785</v>
      </c>
    </row>
    <row collapsed="false" customFormat="false" customHeight="true" hidden="false" ht="12" outlineLevel="0" r="169">
      <c r="E169" s="117"/>
      <c r="F169" s="230" t="s">
        <v>188</v>
      </c>
      <c r="AF169" s="231" t="str">
        <f aca="false">IF(SUM(W169:AE169)&gt;0,(SUM(W169:AE169)),"")</f>
        <v/>
      </c>
    </row>
    <row collapsed="false" customFormat="false" customHeight="true" hidden="false" ht="12" outlineLevel="0" r="170">
      <c r="A170" s="212" t="s">
        <v>12</v>
      </c>
      <c r="B170" s="213" t="n">
        <f aca="false">I177</f>
        <v>8</v>
      </c>
      <c r="C170" s="214" t="s">
        <v>15</v>
      </c>
      <c r="D170" s="117" t="n">
        <f aca="false">X177</f>
        <v>30</v>
      </c>
      <c r="F170" s="215" t="inlineStr">
        <f aca="false">F167+1</f>
        <is>
          <t/>
        </is>
      </c>
      <c r="G170" s="119" t="s">
        <v>189</v>
      </c>
      <c r="H170" s="119"/>
      <c r="I170" s="120"/>
      <c r="J170" s="121"/>
      <c r="K170" s="121"/>
      <c r="L170" s="121"/>
      <c r="M170" s="121"/>
      <c r="N170" s="121"/>
      <c r="O170" s="121"/>
      <c r="P170" s="121"/>
      <c r="Q170" s="121"/>
      <c r="R170" s="122" t="s">
        <v>158</v>
      </c>
      <c r="S170" s="122"/>
      <c r="T170" s="122"/>
      <c r="U170" s="217"/>
      <c r="V170" s="218" t="n">
        <f aca="false">$V$2</f>
        <v>1</v>
      </c>
      <c r="W170" s="219" t="n">
        <f aca="false">IF(J170&lt;&gt;0,VLOOKUP(J170,Max_tider,2,0),0)</f>
        <v>0</v>
      </c>
      <c r="X170" s="219" t="n">
        <f aca="false">IF(K170&lt;&gt;0,VLOOKUP(K170,AT_tider,2,0),0)</f>
        <v>0</v>
      </c>
      <c r="Y170" s="219" t="n">
        <f aca="false">IF(L170&lt;&gt;0,VLOOKUP(L170,SubAT_tider,2,0),0)</f>
        <v>0</v>
      </c>
      <c r="Z170" s="219" t="n">
        <f aca="false">IF(M170&lt;&gt;0,VLOOKUP(M170,IG_tider,2,0),0)</f>
        <v>0</v>
      </c>
      <c r="AA170" s="219"/>
      <c r="AB170" s="219"/>
      <c r="AC170" s="219" t="n">
        <f aca="false">IF(P170&lt;&gt;0,VLOOKUP(P170,Power_tider,2,0),0)</f>
        <v>0</v>
      </c>
      <c r="AD170" s="219" t="n">
        <f aca="false">IF(Q170&lt;&gt;0,VLOOKUP(Q170,FS_tider,2,0),0)</f>
        <v>0</v>
      </c>
      <c r="AE170" s="218"/>
      <c r="AF170" s="218" t="n">
        <f aca="false">SUM(W170:AE170)</f>
        <v>0</v>
      </c>
      <c r="AG170" s="220" t="n">
        <f aca="false">((AC170*2)+(W170*2)+(X170*1)+(Y170*0.77)+(Z170*0.68)+(AD170*0.8))</f>
        <v>0</v>
      </c>
      <c r="AH170" s="220" t="n">
        <f aca="false">(AG170+(((I170*V170)-SUM(W170:AE170))*0.3))</f>
        <v>0</v>
      </c>
      <c r="AI170" s="221" t="str">
        <f aca="false">IF(AH170&gt;1,AVERAGE(AH167,AH170),"")</f>
        <v/>
      </c>
      <c r="AJ170" s="221" t="str">
        <f aca="false">IF(AH170&gt;1,AVERAGE(AH166,AH167,AH170),"")</f>
        <v/>
      </c>
      <c r="AK170" s="221"/>
      <c r="AL170" s="221"/>
    </row>
    <row collapsed="false" customFormat="false" customHeight="true" hidden="false" ht="12" outlineLevel="0" r="171">
      <c r="A171" s="222" t="s">
        <v>13</v>
      </c>
      <c r="B171" s="213" t="n">
        <f aca="false">W177</f>
        <v>13</v>
      </c>
      <c r="C171" s="214" t="s">
        <v>16</v>
      </c>
      <c r="D171" s="117" t="n">
        <f aca="false">Y177</f>
        <v>19</v>
      </c>
      <c r="F171" s="215" t="inlineStr">
        <f aca="false">F170+1</f>
        <is>
          <t/>
        </is>
      </c>
      <c r="G171" s="119" t="s">
        <v>189</v>
      </c>
      <c r="H171" s="119"/>
      <c r="I171" s="120" t="n">
        <v>90</v>
      </c>
      <c r="J171" s="121"/>
      <c r="K171" s="126"/>
      <c r="L171" s="127"/>
      <c r="M171" s="121"/>
      <c r="N171" s="126" t="s">
        <v>152</v>
      </c>
      <c r="O171" s="126" t="s">
        <v>152</v>
      </c>
      <c r="P171" s="126"/>
      <c r="Q171" s="121"/>
      <c r="R171" s="122" t="s">
        <v>190</v>
      </c>
      <c r="S171" s="122"/>
      <c r="T171" s="122"/>
      <c r="U171" s="217"/>
      <c r="V171" s="218" t="n">
        <f aca="false">$V$2</f>
        <v>1</v>
      </c>
      <c r="W171" s="219" t="n">
        <f aca="false">IF(J171&lt;&gt;0,VLOOKUP(J171,Max_tider,2,0),0)</f>
        <v>0</v>
      </c>
      <c r="X171" s="219" t="n">
        <f aca="false">IF(K171&lt;&gt;0,VLOOKUP(K171,AT_tider,2,0),0)</f>
        <v>0</v>
      </c>
      <c r="Y171" s="219" t="n">
        <f aca="false">IF(L171&lt;&gt;0,VLOOKUP(L171,SubAT_tider,2,0),0)</f>
        <v>0</v>
      </c>
      <c r="Z171" s="219" t="n">
        <f aca="false">IF(M171&lt;&gt;0,VLOOKUP(M171,IG_tider,2,0),0)</f>
        <v>0</v>
      </c>
      <c r="AA171" s="219"/>
      <c r="AB171" s="219"/>
      <c r="AC171" s="219" t="n">
        <f aca="false">IF(P171&lt;&gt;0,VLOOKUP(P171,Power_tider,2,0),0)</f>
        <v>0</v>
      </c>
      <c r="AD171" s="219" t="n">
        <f aca="false">IF(Q171&lt;&gt;0,VLOOKUP(Q171,FS_tider,2,0),0)</f>
        <v>0</v>
      </c>
      <c r="AE171" s="218"/>
      <c r="AF171" s="218" t="n">
        <f aca="false">SUM(W171:AE171)</f>
        <v>0</v>
      </c>
      <c r="AG171" s="220" t="n">
        <f aca="false">((AC171*2)+(W171*2)+(X171*1)+(Y171*0.77)+(Z171*0.68)+(AD171*0.8))</f>
        <v>0</v>
      </c>
      <c r="AH171" s="220" t="n">
        <f aca="false">(AG171+(((I171*V171)-SUM(W171:AE171))*0.3))</f>
        <v>27</v>
      </c>
      <c r="AI171" s="221" t="n">
        <f aca="false">IF(AH171&gt;1,AVERAGE(AH170:AH171),"")</f>
        <v>13.5</v>
      </c>
      <c r="AJ171" s="221" t="n">
        <f aca="false">IF(AH171&gt;1,AVERAGE(AH167,AH170,AH171),"")</f>
        <v>33.5333333333333</v>
      </c>
      <c r="AK171" s="221"/>
      <c r="AL171" s="221"/>
    </row>
    <row collapsed="false" customFormat="false" customHeight="true" hidden="false" ht="12" outlineLevel="0" r="172">
      <c r="C172" s="223" t="s">
        <v>17</v>
      </c>
      <c r="D172" s="117" t="n">
        <f aca="false">Z177</f>
        <v>27</v>
      </c>
      <c r="F172" s="215" t="inlineStr">
        <f aca="false">F171+1</f>
        <is>
          <t/>
        </is>
      </c>
      <c r="G172" s="119" t="s">
        <v>189</v>
      </c>
      <c r="H172" s="119"/>
      <c r="I172" s="126" t="n">
        <v>60</v>
      </c>
      <c r="J172" s="126"/>
      <c r="K172" s="126"/>
      <c r="L172" s="126"/>
      <c r="M172" s="126"/>
      <c r="N172" s="126" t="s">
        <v>152</v>
      </c>
      <c r="O172" s="126" t="s">
        <v>152</v>
      </c>
      <c r="P172" s="126"/>
      <c r="Q172" s="126"/>
      <c r="R172" s="122" t="s">
        <v>191</v>
      </c>
      <c r="S172" s="122"/>
      <c r="T172" s="122"/>
      <c r="U172" s="224"/>
      <c r="V172" s="218" t="n">
        <f aca="false">$V$2</f>
        <v>1</v>
      </c>
      <c r="W172" s="219" t="n">
        <f aca="false">IF(J172&lt;&gt;0,VLOOKUP(J172,Max_tider,2,0),0)</f>
        <v>0</v>
      </c>
      <c r="X172" s="219" t="n">
        <f aca="false">IF(K172&lt;&gt;0,VLOOKUP(K172,AT_tider,2,0),0)</f>
        <v>0</v>
      </c>
      <c r="Y172" s="219" t="n">
        <f aca="false">IF(L172&lt;&gt;0,VLOOKUP(L172,SubAT_tider,2,0),0)</f>
        <v>0</v>
      </c>
      <c r="Z172" s="219" t="n">
        <f aca="false">IF(M172&lt;&gt;0,VLOOKUP(M172,IG_tider,2,0),0)</f>
        <v>0</v>
      </c>
      <c r="AA172" s="219"/>
      <c r="AB172" s="219"/>
      <c r="AC172" s="219" t="n">
        <f aca="false">IF(P172&lt;&gt;0,VLOOKUP(P172,Power_tider,2,0),0)</f>
        <v>0</v>
      </c>
      <c r="AD172" s="219" t="n">
        <f aca="false">IF(Q172&lt;&gt;0,VLOOKUP(Q172,FS_tider,2,0),0)</f>
        <v>0</v>
      </c>
      <c r="AE172" s="218"/>
      <c r="AF172" s="218" t="n">
        <f aca="false">SUM(W172:AE172)</f>
        <v>0</v>
      </c>
      <c r="AG172" s="220" t="n">
        <f aca="false">((AC172*2)+(W172*2)+(X172*1)+(Y172*0.77)+(Z172*0.68)+(AD172*0.8))</f>
        <v>0</v>
      </c>
      <c r="AH172" s="220" t="n">
        <f aca="false">(AG172+(((I172*V172)-SUM(W172:AE172))*0.3))</f>
        <v>18</v>
      </c>
      <c r="AI172" s="221" t="n">
        <f aca="false">IF(AH172&gt;1,AVERAGE(AH171:AH172),"")</f>
        <v>22.5</v>
      </c>
      <c r="AJ172" s="221" t="n">
        <f aca="false">IF(AH172&gt;1,AVERAGE(AH170:AH172),"")</f>
        <v>15</v>
      </c>
      <c r="AK172" s="221"/>
      <c r="AL172" s="221"/>
    </row>
    <row collapsed="false" customFormat="false" customHeight="true" hidden="false" ht="12" outlineLevel="0" r="173">
      <c r="C173" s="223" t="s">
        <v>69</v>
      </c>
      <c r="D173" s="117" t="n">
        <f aca="false">AA177</f>
        <v>0</v>
      </c>
      <c r="F173" s="215" t="inlineStr">
        <f aca="false">F172+1</f>
        <is>
          <t/>
        </is>
      </c>
      <c r="G173" s="119" t="s">
        <v>189</v>
      </c>
      <c r="H173" s="119"/>
      <c r="I173" s="120"/>
      <c r="J173" s="121"/>
      <c r="K173" s="126"/>
      <c r="L173" s="127"/>
      <c r="M173" s="121"/>
      <c r="N173" s="126"/>
      <c r="O173" s="126"/>
      <c r="P173" s="126"/>
      <c r="Q173" s="121"/>
      <c r="R173" s="122" t="s">
        <v>158</v>
      </c>
      <c r="S173" s="122"/>
      <c r="T173" s="122"/>
      <c r="U173" s="217"/>
      <c r="V173" s="218" t="n">
        <f aca="false">$V$2</f>
        <v>1</v>
      </c>
      <c r="W173" s="219" t="n">
        <f aca="false">IF(J173&lt;&gt;0,VLOOKUP(J173,Max_tider,2,0),0)</f>
        <v>0</v>
      </c>
      <c r="X173" s="219" t="n">
        <f aca="false">IF(K173&lt;&gt;0,VLOOKUP(K173,AT_tider,2,0),0)</f>
        <v>0</v>
      </c>
      <c r="Y173" s="219" t="n">
        <f aca="false">IF(L173&lt;&gt;0,VLOOKUP(L173,SubAT_tider,2,0),0)</f>
        <v>0</v>
      </c>
      <c r="Z173" s="219" t="n">
        <f aca="false">IF(M173&lt;&gt;0,VLOOKUP(M173,IG_tider,2,0),0)</f>
        <v>0</v>
      </c>
      <c r="AA173" s="219"/>
      <c r="AB173" s="219"/>
      <c r="AC173" s="219" t="n">
        <f aca="false">IF(P173&lt;&gt;0,VLOOKUP(P173,Power_tider,2,0),0)</f>
        <v>0</v>
      </c>
      <c r="AD173" s="219" t="n">
        <f aca="false">IF(Q173&lt;&gt;0,VLOOKUP(Q173,FS_tider,2,0),0)</f>
        <v>0</v>
      </c>
      <c r="AE173" s="218"/>
      <c r="AF173" s="218" t="n">
        <f aca="false">SUM(W173:AE173)</f>
        <v>0</v>
      </c>
      <c r="AG173" s="220" t="n">
        <f aca="false">((AC173*2)+(W173*2)+(X173*1)+(Y173*0.77)+(Z173*0.68)+(AD173*0.8))</f>
        <v>0</v>
      </c>
      <c r="AH173" s="220" t="n">
        <f aca="false">(AG173+(((I173*V173)-SUM(W173:AE173))*0.3))</f>
        <v>0</v>
      </c>
      <c r="AI173" s="221" t="str">
        <f aca="false">IF(AH173&gt;1,AVERAGE(AH172:AH173),"")</f>
        <v/>
      </c>
      <c r="AJ173" s="221" t="str">
        <f aca="false">IF(AH173&gt;1,AVERAGE(AH171:AH173),"")</f>
        <v/>
      </c>
      <c r="AK173" s="221"/>
      <c r="AL173" s="221"/>
    </row>
    <row collapsed="false" customFormat="false" customHeight="true" hidden="false" ht="12" outlineLevel="0" r="174">
      <c r="C174" s="223" t="s">
        <v>70</v>
      </c>
      <c r="D174" s="117" t="n">
        <f aca="false">AB177</f>
        <v>0</v>
      </c>
      <c r="F174" s="215" t="inlineStr">
        <f aca="false">F173+1</f>
        <is>
          <t/>
        </is>
      </c>
      <c r="G174" s="119" t="s">
        <v>192</v>
      </c>
      <c r="H174" s="119"/>
      <c r="I174" s="120" t="n">
        <v>90</v>
      </c>
      <c r="J174" s="121" t="s">
        <v>193</v>
      </c>
      <c r="K174" s="121"/>
      <c r="L174" s="121"/>
      <c r="M174" s="121" t="s">
        <v>159</v>
      </c>
      <c r="N174" s="121" t="s">
        <v>152</v>
      </c>
      <c r="O174" s="121"/>
      <c r="P174" s="121"/>
      <c r="Q174" s="121"/>
      <c r="R174" s="122" t="s">
        <v>194</v>
      </c>
      <c r="S174" s="122"/>
      <c r="T174" s="122"/>
      <c r="U174" s="224"/>
      <c r="V174" s="218" t="n">
        <f aca="false">$V$2</f>
        <v>1</v>
      </c>
      <c r="W174" s="219" t="n">
        <f aca="false">IF(J174&lt;&gt;0,VLOOKUP(J174,Max_tider,2,0),0)</f>
        <v>8</v>
      </c>
      <c r="X174" s="219" t="n">
        <f aca="false">IF(K174&lt;&gt;0,VLOOKUP(K174,AT_tider,2,0),0)</f>
        <v>0</v>
      </c>
      <c r="Y174" s="219" t="n">
        <f aca="false">IF(L174&lt;&gt;0,VLOOKUP(L174,SubAT_tider,2,0),0)</f>
        <v>0</v>
      </c>
      <c r="Z174" s="219" t="n">
        <f aca="false">IF(M174&lt;&gt;0,VLOOKUP(M174,IG_tider,2,0),0)</f>
        <v>12</v>
      </c>
      <c r="AA174" s="219"/>
      <c r="AB174" s="219"/>
      <c r="AC174" s="219" t="n">
        <f aca="false">IF(P174&lt;&gt;0,VLOOKUP(P174,Power_tider,2,0),0)</f>
        <v>0</v>
      </c>
      <c r="AD174" s="219" t="n">
        <f aca="false">IF(Q174&lt;&gt;0,VLOOKUP(Q174,FS_tider,2,0),0)</f>
        <v>0</v>
      </c>
      <c r="AE174" s="218"/>
      <c r="AF174" s="218" t="n">
        <f aca="false">SUM(W174:AE174)</f>
        <v>20</v>
      </c>
      <c r="AG174" s="220" t="n">
        <f aca="false">((AC174*2)+(W174*2)+(X174*1)+(Y174*0.77)+(Z174*0.68)+(AD174*0.8))</f>
        <v>24.16</v>
      </c>
      <c r="AH174" s="220" t="n">
        <f aca="false">(AG174+(((I174*V174)-SUM(W174:AE174))*0.3))</f>
        <v>45.16</v>
      </c>
      <c r="AI174" s="221" t="n">
        <f aca="false">IF(AH174&gt;1,AVERAGE(AH173:AH174),"")</f>
        <v>22.58</v>
      </c>
      <c r="AJ174" s="221" t="n">
        <f aca="false">IF(AH174&gt;1,AVERAGE(AH172:AH174),"")</f>
        <v>21.0533333333333</v>
      </c>
      <c r="AK174" s="221"/>
      <c r="AL174" s="221"/>
    </row>
    <row collapsed="false" customFormat="false" customHeight="true" hidden="false" ht="12" outlineLevel="0" r="175">
      <c r="C175" s="214" t="s">
        <v>20</v>
      </c>
      <c r="D175" s="117" t="n">
        <f aca="false">AC177</f>
        <v>0</v>
      </c>
      <c r="F175" s="215" t="inlineStr">
        <f aca="false">F174+1</f>
        <is>
          <t/>
        </is>
      </c>
      <c r="G175" s="119" t="s">
        <v>195</v>
      </c>
      <c r="H175" s="119"/>
      <c r="I175" s="120" t="n">
        <v>120</v>
      </c>
      <c r="J175" s="127"/>
      <c r="K175" s="121" t="s">
        <v>185</v>
      </c>
      <c r="L175" s="127" t="s">
        <v>179</v>
      </c>
      <c r="M175" s="121"/>
      <c r="N175" s="121" t="s">
        <v>152</v>
      </c>
      <c r="O175" s="121"/>
      <c r="P175" s="127"/>
      <c r="Q175" s="121"/>
      <c r="R175" s="122" t="s">
        <v>196</v>
      </c>
      <c r="S175" s="122"/>
      <c r="T175" s="122"/>
      <c r="U175" s="224"/>
      <c r="V175" s="218" t="n">
        <f aca="false">$V$2</f>
        <v>1</v>
      </c>
      <c r="W175" s="219" t="n">
        <f aca="false">IF(J175&lt;&gt;0,VLOOKUP(J175,Max_tider,2,0),0)</f>
        <v>0</v>
      </c>
      <c r="X175" s="219" t="n">
        <f aca="false">IF(K175&lt;&gt;0,VLOOKUP(K175,AT_tider,2,0),0)</f>
        <v>20</v>
      </c>
      <c r="Y175" s="219" t="n">
        <f aca="false">IF(L175&lt;&gt;0,VLOOKUP(L175,SubAT_tider,2,0),0)</f>
        <v>4</v>
      </c>
      <c r="Z175" s="219" t="n">
        <f aca="false">IF(M175&lt;&gt;0,VLOOKUP(M175,IG_tider,2,0),0)</f>
        <v>0</v>
      </c>
      <c r="AA175" s="219"/>
      <c r="AB175" s="219"/>
      <c r="AC175" s="219" t="n">
        <f aca="false">IF(P175&lt;&gt;0,VLOOKUP(P175,Power_tider,2,0),0)</f>
        <v>0</v>
      </c>
      <c r="AD175" s="219" t="n">
        <f aca="false">IF(Q175&lt;&gt;0,VLOOKUP(Q175,FS_tider,2,0),0)</f>
        <v>0</v>
      </c>
      <c r="AE175" s="218"/>
      <c r="AF175" s="218" t="n">
        <f aca="false">SUM(W175:AE175)</f>
        <v>24</v>
      </c>
      <c r="AG175" s="220" t="n">
        <f aca="false">((AC175*2)+(W175*2)+(X175*1)+(Y175*0.77)+(Z175*0.68)+(AD175*0.8))</f>
        <v>23.08</v>
      </c>
      <c r="AH175" s="220" t="n">
        <f aca="false">(AG175+(((I175*V175)-SUM(W175:AE175))*0.3))</f>
        <v>51.88</v>
      </c>
      <c r="AI175" s="221" t="n">
        <f aca="false">IF(AH175&gt;1,AVERAGE(AH174:AH175),"")</f>
        <v>48.52</v>
      </c>
      <c r="AJ175" s="221" t="n">
        <f aca="false">IF(AH175&gt;1,AVERAGE(AH173:AH175),"")</f>
        <v>32.3466666666667</v>
      </c>
      <c r="AK175" s="221"/>
      <c r="AL175" s="221"/>
    </row>
    <row collapsed="false" customFormat="false" customHeight="true" hidden="false" ht="12" outlineLevel="0" r="176">
      <c r="C176" s="214" t="s">
        <v>21</v>
      </c>
      <c r="D176" s="117" t="n">
        <f aca="false">AD177</f>
        <v>0</v>
      </c>
      <c r="F176" s="215" t="inlineStr">
        <f aca="false">F175+1</f>
        <is>
          <t/>
        </is>
      </c>
      <c r="G176" s="119" t="s">
        <v>197</v>
      </c>
      <c r="H176" s="119"/>
      <c r="I176" s="120" t="n">
        <v>120</v>
      </c>
      <c r="J176" s="121" t="s">
        <v>152</v>
      </c>
      <c r="K176" s="121" t="s">
        <v>152</v>
      </c>
      <c r="L176" s="127" t="s">
        <v>152</v>
      </c>
      <c r="M176" s="127" t="s">
        <v>152</v>
      </c>
      <c r="N176" s="121" t="s">
        <v>152</v>
      </c>
      <c r="O176" s="121"/>
      <c r="P176" s="121"/>
      <c r="Q176" s="121"/>
      <c r="R176" s="122" t="s">
        <v>198</v>
      </c>
      <c r="S176" s="122"/>
      <c r="T176" s="122"/>
      <c r="U176" s="224"/>
      <c r="V176" s="218" t="n">
        <f aca="false">$V$2</f>
        <v>1</v>
      </c>
      <c r="W176" s="219" t="n">
        <v>5</v>
      </c>
      <c r="X176" s="219" t="n">
        <v>10</v>
      </c>
      <c r="Y176" s="219" t="n">
        <v>15</v>
      </c>
      <c r="Z176" s="219" t="n">
        <v>15</v>
      </c>
      <c r="AA176" s="219"/>
      <c r="AB176" s="219"/>
      <c r="AC176" s="219" t="n">
        <f aca="false">IF(P176&lt;&gt;0,VLOOKUP(P176,Power_tider,2,0),0)</f>
        <v>0</v>
      </c>
      <c r="AD176" s="219" t="n">
        <f aca="false">IF(Q176&lt;&gt;0,VLOOKUP(Q176,FS_tider,2,0),0)</f>
        <v>0</v>
      </c>
      <c r="AE176" s="218"/>
      <c r="AF176" s="218" t="n">
        <f aca="false">SUM(W176:AE176)</f>
        <v>45</v>
      </c>
      <c r="AG176" s="220" t="n">
        <f aca="false">((AC176*2)+(W176*2)+(X176*1)+(Y176*0.77)+(Z176*0.68)+(AD176*0.8))</f>
        <v>41.75</v>
      </c>
      <c r="AH176" s="220" t="n">
        <f aca="false">(AG176+(((I176*V176)-SUM(W176:AE176))*0.3))</f>
        <v>64.25</v>
      </c>
      <c r="AI176" s="221" t="n">
        <f aca="false">IF(AH176&gt;1,AVERAGE(AH175:AH176),"")</f>
        <v>58.065</v>
      </c>
      <c r="AJ176" s="221" t="n">
        <f aca="false">IF(AH176&gt;1,AVERAGE(AH174:AH176),"")</f>
        <v>53.7633333333333</v>
      </c>
      <c r="AK176" s="221"/>
      <c r="AL176" s="221"/>
    </row>
    <row collapsed="false" customFormat="false" customHeight="true" hidden="false" ht="12" outlineLevel="0" r="177">
      <c r="C177" s="214" t="s">
        <v>22</v>
      </c>
      <c r="D177" s="117" t="n">
        <f aca="false">AE177</f>
        <v>0</v>
      </c>
      <c r="E177" s="117"/>
      <c r="F177" s="225"/>
      <c r="G177" s="131"/>
      <c r="H177" s="131"/>
      <c r="I177" s="132" t="n">
        <f aca="false">SUM(I170:I176)/60</f>
        <v>8</v>
      </c>
      <c r="J177" s="133"/>
      <c r="K177" s="131"/>
      <c r="L177" s="131"/>
      <c r="M177" s="131"/>
      <c r="N177" s="131"/>
      <c r="O177" s="131"/>
      <c r="P177" s="131"/>
      <c r="Q177" s="131"/>
      <c r="R177" s="131"/>
      <c r="S177" s="131"/>
      <c r="T177" s="131"/>
      <c r="U177" s="226" t="s">
        <v>135</v>
      </c>
      <c r="V177" s="190"/>
      <c r="W177" s="227" t="n">
        <f aca="false">SUM(W170:W176)</f>
        <v>13</v>
      </c>
      <c r="X177" s="227" t="n">
        <f aca="false">SUM(X170:X176)</f>
        <v>30</v>
      </c>
      <c r="Y177" s="227" t="n">
        <f aca="false">SUM(Y170:Y176)</f>
        <v>19</v>
      </c>
      <c r="Z177" s="227" t="n">
        <f aca="false">SUM(Z170:Z176)</f>
        <v>27</v>
      </c>
      <c r="AA177" s="227" t="n">
        <f aca="false">SUM(AA170:AA176)</f>
        <v>0</v>
      </c>
      <c r="AB177" s="227" t="n">
        <f aca="false">SUM(AB170:AB176)</f>
        <v>0</v>
      </c>
      <c r="AC177" s="227" t="n">
        <f aca="false">SUM(AC170:AC176)</f>
        <v>0</v>
      </c>
      <c r="AD177" s="227" t="n">
        <f aca="false">SUM(AD170:AD176)</f>
        <v>0</v>
      </c>
      <c r="AE177" s="227" t="n">
        <f aca="false">SUM(AE170:AE176)</f>
        <v>0</v>
      </c>
      <c r="AF177" s="228" t="n">
        <f aca="false">SUM(AF170:AF176)</f>
        <v>89</v>
      </c>
      <c r="AG177" s="228" t="n">
        <f aca="false">SUM(AG170:AG176)</f>
        <v>88.99</v>
      </c>
      <c r="AH177" s="228" t="n">
        <f aca="false">SUM(AH170:AH176)</f>
        <v>206.29</v>
      </c>
      <c r="AI177" s="221"/>
      <c r="AJ177" s="221"/>
      <c r="AK177" s="221" t="n">
        <f aca="false">IF(AH177&gt;1,AVERAGE(AH177,AH168,AH159,AH150,AH141))</f>
        <v>265.88</v>
      </c>
      <c r="AL177" s="221" t="n">
        <f aca="false">IF(AH177&gt;1,AVERAGE(AH177,AH168))</f>
        <v>262.915</v>
      </c>
    </row>
    <row collapsed="false" customFormat="false" customHeight="true" hidden="false" ht="12" outlineLevel="0" r="178">
      <c r="E178" s="117"/>
      <c r="F178" s="230" t="s">
        <v>199</v>
      </c>
      <c r="AF178" s="231" t="str">
        <f aca="false">IF(SUM(W178:AE178)&gt;0,(SUM(W178:AE178)),"")</f>
        <v/>
      </c>
    </row>
    <row collapsed="false" customFormat="false" customHeight="true" hidden="false" ht="12" outlineLevel="0" r="179">
      <c r="A179" s="212" t="s">
        <v>12</v>
      </c>
      <c r="B179" s="213" t="n">
        <f aca="false">I186</f>
        <v>13.6666666666667</v>
      </c>
      <c r="C179" s="214" t="s">
        <v>15</v>
      </c>
      <c r="D179" s="117" t="n">
        <f aca="false">X186</f>
        <v>18</v>
      </c>
      <c r="F179" s="215" t="inlineStr">
        <f aca="false">F176+1</f>
        <is>
          <t/>
        </is>
      </c>
      <c r="G179" s="119"/>
      <c r="H179" s="119"/>
      <c r="I179" s="120"/>
      <c r="J179" s="121"/>
      <c r="K179" s="121"/>
      <c r="L179" s="121"/>
      <c r="M179" s="121"/>
      <c r="N179" s="121"/>
      <c r="O179" s="121"/>
      <c r="P179" s="121"/>
      <c r="Q179" s="121"/>
      <c r="R179" s="122" t="s">
        <v>200</v>
      </c>
      <c r="S179" s="122"/>
      <c r="T179" s="122"/>
      <c r="U179" s="217"/>
      <c r="V179" s="218" t="n">
        <f aca="false">$V$2</f>
        <v>1</v>
      </c>
      <c r="W179" s="219" t="n">
        <f aca="false">IF(J179&lt;&gt;0,VLOOKUP(J179,Max_tider,2,0),0)</f>
        <v>0</v>
      </c>
      <c r="X179" s="219" t="n">
        <f aca="false">IF(K179&lt;&gt;0,VLOOKUP(K179,AT_tider,2,0),0)</f>
        <v>0</v>
      </c>
      <c r="Y179" s="219" t="n">
        <f aca="false">IF(L179&lt;&gt;0,VLOOKUP(L179,SubAT_tider,2,0),0)</f>
        <v>0</v>
      </c>
      <c r="Z179" s="219" t="n">
        <f aca="false">IF(M179&lt;&gt;0,VLOOKUP(M179,IG_tider,2,0),0)</f>
        <v>0</v>
      </c>
      <c r="AA179" s="219"/>
      <c r="AB179" s="219"/>
      <c r="AC179" s="219" t="n">
        <f aca="false">IF(P179&lt;&gt;0,VLOOKUP(P179,Power_tider,2,0),0)</f>
        <v>0</v>
      </c>
      <c r="AD179" s="219" t="n">
        <f aca="false">IF(Q179&lt;&gt;0,VLOOKUP(Q179,FS_tider,2,0),0)</f>
        <v>0</v>
      </c>
      <c r="AE179" s="218"/>
      <c r="AF179" s="218" t="n">
        <f aca="false">SUM(W179:AE179)</f>
        <v>0</v>
      </c>
      <c r="AG179" s="220" t="n">
        <f aca="false">((AC179*2)+(W179*2)+(X179*1)+(Y179*0.77)+(Z179*0.68)+(AD179*0.8))</f>
        <v>0</v>
      </c>
      <c r="AH179" s="220" t="n">
        <f aca="false">(AG179+(((I179*V179)-SUM(W179:AE179))*0.3))</f>
        <v>0</v>
      </c>
      <c r="AI179" s="221" t="str">
        <f aca="false">IF(AH179&gt;1,AVERAGE(AH176,AH179),"")</f>
        <v/>
      </c>
      <c r="AJ179" s="221" t="str">
        <f aca="false">IF(AH179&gt;1,AVERAGE(AH175,AH176,AH179),"")</f>
        <v/>
      </c>
      <c r="AK179" s="221"/>
      <c r="AL179" s="221"/>
    </row>
    <row collapsed="false" customFormat="false" customHeight="true" hidden="false" ht="12" outlineLevel="0" r="180">
      <c r="A180" s="222" t="s">
        <v>13</v>
      </c>
      <c r="B180" s="213" t="n">
        <f aca="false">W186</f>
        <v>5</v>
      </c>
      <c r="C180" s="214" t="s">
        <v>16</v>
      </c>
      <c r="D180" s="117" t="n">
        <f aca="false">Y186</f>
        <v>81</v>
      </c>
      <c r="F180" s="215" t="inlineStr">
        <f aca="false">F179+1</f>
        <is>
          <t/>
        </is>
      </c>
      <c r="G180" s="119" t="s">
        <v>150</v>
      </c>
      <c r="H180" s="119"/>
      <c r="I180" s="120" t="n">
        <v>200</v>
      </c>
      <c r="J180" s="121"/>
      <c r="K180" s="121"/>
      <c r="L180" s="121" t="s">
        <v>201</v>
      </c>
      <c r="M180" s="121"/>
      <c r="N180" s="126" t="s">
        <v>152</v>
      </c>
      <c r="O180" s="126"/>
      <c r="P180" s="126"/>
      <c r="Q180" s="121"/>
      <c r="R180" s="122"/>
      <c r="S180" s="122"/>
      <c r="T180" s="122"/>
      <c r="U180" s="217"/>
      <c r="V180" s="218" t="n">
        <f aca="false">$V$2</f>
        <v>1</v>
      </c>
      <c r="W180" s="219" t="n">
        <f aca="false">IF(J180&lt;&gt;0,VLOOKUP(J180,Max_tider,2,0),0)</f>
        <v>0</v>
      </c>
      <c r="X180" s="219" t="n">
        <f aca="false">IF(K180&lt;&gt;0,VLOOKUP(K180,AT_tider,2,0),0)</f>
        <v>0</v>
      </c>
      <c r="Y180" s="219" t="n">
        <f aca="false">IF(L180&lt;&gt;0,VLOOKUP(L180,SubAT_tider,2,0),0)</f>
        <v>36</v>
      </c>
      <c r="Z180" s="219" t="n">
        <f aca="false">IF(M180&lt;&gt;0,VLOOKUP(M180,IG_tider,2,0),0)</f>
        <v>0</v>
      </c>
      <c r="AA180" s="219"/>
      <c r="AB180" s="219"/>
      <c r="AC180" s="219" t="n">
        <f aca="false">IF(P180&lt;&gt;0,VLOOKUP(P180,Power_tider,2,0),0)</f>
        <v>0</v>
      </c>
      <c r="AD180" s="219" t="n">
        <f aca="false">IF(Q180&lt;&gt;0,VLOOKUP(Q180,FS_tider,2,0),0)</f>
        <v>0</v>
      </c>
      <c r="AE180" s="218"/>
      <c r="AF180" s="218" t="n">
        <f aca="false">SUM(W180:AE180)</f>
        <v>36</v>
      </c>
      <c r="AG180" s="220" t="n">
        <f aca="false">((AC180*2)+(W180*2)+(X180*1)+(Y180*0.77)+(Z180*0.68)+(AD180*0.8))</f>
        <v>27.72</v>
      </c>
      <c r="AH180" s="220" t="n">
        <f aca="false">(AG180+(((I180*V180)-SUM(W180:AE180))*0.3))</f>
        <v>76.92</v>
      </c>
      <c r="AI180" s="221" t="n">
        <f aca="false">IF(AH180&gt;1,AVERAGE(AH179:AH180),"")</f>
        <v>38.46</v>
      </c>
      <c r="AJ180" s="221" t="n">
        <f aca="false">IF(AH180&gt;1,AVERAGE(AH176,AH179,AH180),"")</f>
        <v>47.0566666666667</v>
      </c>
      <c r="AK180" s="221"/>
      <c r="AL180" s="221"/>
    </row>
    <row collapsed="false" customFormat="false" customHeight="true" hidden="false" ht="12" outlineLevel="0" r="181">
      <c r="C181" s="223" t="s">
        <v>17</v>
      </c>
      <c r="D181" s="117" t="n">
        <f aca="false">Z186</f>
        <v>90</v>
      </c>
      <c r="F181" s="215" t="inlineStr">
        <f aca="false">F180+1</f>
        <is>
          <t/>
        </is>
      </c>
      <c r="G181" s="119" t="s">
        <v>150</v>
      </c>
      <c r="H181" s="119"/>
      <c r="I181" s="126" t="n">
        <v>180</v>
      </c>
      <c r="J181" s="126"/>
      <c r="K181" s="126"/>
      <c r="L181" s="126" t="s">
        <v>202</v>
      </c>
      <c r="M181" s="126" t="s">
        <v>151</v>
      </c>
      <c r="N181" s="126" t="s">
        <v>152</v>
      </c>
      <c r="O181" s="126"/>
      <c r="P181" s="126"/>
      <c r="Q181" s="126"/>
      <c r="R181" s="122" t="s">
        <v>203</v>
      </c>
      <c r="S181" s="122"/>
      <c r="T181" s="122"/>
      <c r="U181" s="224"/>
      <c r="V181" s="218" t="n">
        <f aca="false">$V$2</f>
        <v>1</v>
      </c>
      <c r="W181" s="219" t="n">
        <f aca="false">IF(J181&lt;&gt;0,VLOOKUP(J181,Max_tider,2,0),0)</f>
        <v>0</v>
      </c>
      <c r="X181" s="219" t="n">
        <f aca="false">IF(K181&lt;&gt;0,VLOOKUP(K181,AT_tider,2,0),0)</f>
        <v>0</v>
      </c>
      <c r="Y181" s="219" t="n">
        <f aca="false">IF(L181&lt;&gt;0,VLOOKUP(L181,SubAT_tider,2,0),0)</f>
        <v>30</v>
      </c>
      <c r="Z181" s="219" t="n">
        <f aca="false">IF(M181&lt;&gt;0,VLOOKUP(M181,IG_tider,2,0),0)</f>
        <v>15</v>
      </c>
      <c r="AA181" s="219"/>
      <c r="AB181" s="219"/>
      <c r="AC181" s="219" t="n">
        <f aca="false">IF(P181&lt;&gt;0,VLOOKUP(P181,Power_tider,2,0),0)</f>
        <v>0</v>
      </c>
      <c r="AD181" s="219" t="n">
        <f aca="false">IF(Q181&lt;&gt;0,VLOOKUP(Q181,FS_tider,2,0),0)</f>
        <v>0</v>
      </c>
      <c r="AE181" s="218"/>
      <c r="AF181" s="218" t="n">
        <f aca="false">SUM(W181:AE181)</f>
        <v>45</v>
      </c>
      <c r="AG181" s="220" t="n">
        <f aca="false">((AC181*2)+(W181*2)+(X181*1)+(Y181*0.77)+(Z181*0.68)+(AD181*0.8))</f>
        <v>33.3</v>
      </c>
      <c r="AH181" s="220" t="n">
        <f aca="false">(AG181+(((I181*V181)-SUM(W181:AE181))*0.3))</f>
        <v>73.8</v>
      </c>
      <c r="AI181" s="221" t="n">
        <f aca="false">IF(AH181&gt;1,AVERAGE(AH180:AH181),"")</f>
        <v>75.36</v>
      </c>
      <c r="AJ181" s="221" t="n">
        <f aca="false">IF(AH181&gt;1,AVERAGE(AH179:AH181),"")</f>
        <v>50.24</v>
      </c>
      <c r="AK181" s="221"/>
      <c r="AL181" s="221"/>
    </row>
    <row collapsed="false" customFormat="false" customHeight="true" hidden="false" ht="12" outlineLevel="0" r="182">
      <c r="C182" s="223" t="s">
        <v>69</v>
      </c>
      <c r="D182" s="117" t="n">
        <f aca="false">AA186</f>
        <v>0</v>
      </c>
      <c r="F182" s="215" t="inlineStr">
        <f aca="false">F181+1</f>
        <is>
          <t/>
        </is>
      </c>
      <c r="G182" s="119" t="s">
        <v>154</v>
      </c>
      <c r="H182" s="119"/>
      <c r="I182" s="120" t="n">
        <v>230</v>
      </c>
      <c r="J182" s="121"/>
      <c r="K182" s="121"/>
      <c r="L182" s="121"/>
      <c r="M182" s="121" t="s">
        <v>204</v>
      </c>
      <c r="N182" s="121" t="s">
        <v>152</v>
      </c>
      <c r="O182" s="121"/>
      <c r="P182" s="121"/>
      <c r="Q182" s="121"/>
      <c r="R182" s="122" t="s">
        <v>205</v>
      </c>
      <c r="S182" s="122"/>
      <c r="T182" s="122"/>
      <c r="U182" s="217"/>
      <c r="V182" s="218" t="n">
        <f aca="false">$V$2</f>
        <v>1</v>
      </c>
      <c r="W182" s="219" t="n">
        <f aca="false">IF(J182&lt;&gt;0,VLOOKUP(J182,Max_tider,2,0),0)</f>
        <v>0</v>
      </c>
      <c r="X182" s="219" t="n">
        <f aca="false">IF(K182&lt;&gt;0,VLOOKUP(K182,AT_tider,2,0),0)</f>
        <v>0</v>
      </c>
      <c r="Y182" s="219" t="n">
        <f aca="false">IF(L182&lt;&gt;0,VLOOKUP(L182,SubAT_tider,2,0),0)</f>
        <v>0</v>
      </c>
      <c r="Z182" s="219" t="n">
        <f aca="false">IF(M182&lt;&gt;0,VLOOKUP(M182,IG_tider,2,0),0)</f>
        <v>60</v>
      </c>
      <c r="AA182" s="219"/>
      <c r="AB182" s="219"/>
      <c r="AC182" s="219" t="n">
        <f aca="false">IF(P182&lt;&gt;0,VLOOKUP(P182,Power_tider,2,0),0)</f>
        <v>0</v>
      </c>
      <c r="AD182" s="219" t="n">
        <f aca="false">IF(Q182&lt;&gt;0,VLOOKUP(Q182,FS_tider,2,0),0)</f>
        <v>0</v>
      </c>
      <c r="AE182" s="218"/>
      <c r="AF182" s="218" t="n">
        <f aca="false">SUM(W182:AE182)</f>
        <v>60</v>
      </c>
      <c r="AG182" s="220" t="n">
        <f aca="false">((AC182*2)+(W182*2)+(X182*1)+(Y182*0.77)+(Z182*0.68)+(AD182*0.8))</f>
        <v>40.8</v>
      </c>
      <c r="AH182" s="220" t="n">
        <f aca="false">(AG182+(((I182*V182)-SUM(W182:AE182))*0.3))</f>
        <v>91.8</v>
      </c>
      <c r="AI182" s="221" t="n">
        <f aca="false">IF(AH182&gt;1,AVERAGE(AH181:AH182),"")</f>
        <v>82.8</v>
      </c>
      <c r="AJ182" s="221" t="n">
        <f aca="false">IF(AH182&gt;1,AVERAGE(AH180:AH182),"")</f>
        <v>80.84</v>
      </c>
      <c r="AK182" s="221"/>
      <c r="AL182" s="221"/>
    </row>
    <row collapsed="false" customFormat="false" customHeight="true" hidden="false" ht="12" outlineLevel="0" r="183">
      <c r="C183" s="223" t="s">
        <v>70</v>
      </c>
      <c r="D183" s="117" t="n">
        <f aca="false">AB186</f>
        <v>0</v>
      </c>
      <c r="F183" s="215" t="inlineStr">
        <f aca="false">F182+1</f>
        <is>
          <t/>
        </is>
      </c>
      <c r="G183" s="119"/>
      <c r="H183" s="119"/>
      <c r="I183" s="120"/>
      <c r="J183" s="121"/>
      <c r="K183" s="121"/>
      <c r="L183" s="121"/>
      <c r="M183" s="121"/>
      <c r="N183" s="121"/>
      <c r="O183" s="121"/>
      <c r="P183" s="121"/>
      <c r="Q183" s="121"/>
      <c r="R183" s="122" t="s">
        <v>164</v>
      </c>
      <c r="S183" s="122"/>
      <c r="T183" s="122"/>
      <c r="U183" s="224"/>
      <c r="V183" s="218" t="n">
        <f aca="false">$V$2</f>
        <v>1</v>
      </c>
      <c r="W183" s="219" t="n">
        <f aca="false">IF(J183&lt;&gt;0,VLOOKUP(J183,Max_tider,2,0),0)</f>
        <v>0</v>
      </c>
      <c r="X183" s="219" t="n">
        <f aca="false">IF(K183&lt;&gt;0,VLOOKUP(K183,AT_tider,2,0),0)</f>
        <v>0</v>
      </c>
      <c r="Y183" s="219" t="n">
        <f aca="false">IF(L183&lt;&gt;0,VLOOKUP(L183,SubAT_tider,2,0),0)</f>
        <v>0</v>
      </c>
      <c r="Z183" s="219" t="n">
        <f aca="false">IF(M183&lt;&gt;0,VLOOKUP(M183,IG_tider,2,0),0)</f>
        <v>0</v>
      </c>
      <c r="AA183" s="219"/>
      <c r="AB183" s="219"/>
      <c r="AC183" s="219" t="n">
        <f aca="false">IF(P183&lt;&gt;0,VLOOKUP(P183,Power_tider,2,0),0)</f>
        <v>0</v>
      </c>
      <c r="AD183" s="219" t="n">
        <f aca="false">IF(Q183&lt;&gt;0,VLOOKUP(Q183,FS_tider,2,0),0)</f>
        <v>0</v>
      </c>
      <c r="AE183" s="218"/>
      <c r="AF183" s="218" t="n">
        <f aca="false">SUM(W183:AE183)</f>
        <v>0</v>
      </c>
      <c r="AG183" s="220" t="n">
        <f aca="false">((AC183*2)+(W183*2)+(X183*1)+(Y183*0.77)+(Z183*0.68)+(AD183*0.8))</f>
        <v>0</v>
      </c>
      <c r="AH183" s="220" t="n">
        <f aca="false">(AG183+(((I183*V183)-SUM(W183:AE183))*0.3))</f>
        <v>0</v>
      </c>
      <c r="AI183" s="221" t="str">
        <f aca="false">IF(AH183&gt;1,AVERAGE(AH182:AH183),"")</f>
        <v/>
      </c>
      <c r="AJ183" s="221" t="str">
        <f aca="false">IF(AH183&gt;1,AVERAGE(AH181:AH183),"")</f>
        <v/>
      </c>
      <c r="AK183" s="221"/>
      <c r="AL183" s="221"/>
    </row>
    <row collapsed="false" customFormat="false" customHeight="true" hidden="false" ht="12" outlineLevel="0" r="184">
      <c r="C184" s="214" t="s">
        <v>20</v>
      </c>
      <c r="D184" s="117" t="n">
        <f aca="false">AC186</f>
        <v>5</v>
      </c>
      <c r="F184" s="215" t="inlineStr">
        <f aca="false">F183+1</f>
        <is>
          <t/>
        </is>
      </c>
      <c r="G184" s="119" t="s">
        <v>206</v>
      </c>
      <c r="H184" s="119"/>
      <c r="I184" s="120" t="n">
        <v>90</v>
      </c>
      <c r="J184" s="126"/>
      <c r="K184" s="121" t="s">
        <v>193</v>
      </c>
      <c r="L184" s="121"/>
      <c r="M184" s="127"/>
      <c r="N184" s="121" t="s">
        <v>152</v>
      </c>
      <c r="O184" s="121" t="s">
        <v>152</v>
      </c>
      <c r="P184" s="121" t="s">
        <v>207</v>
      </c>
      <c r="Q184" s="121"/>
      <c r="R184" s="122" t="s">
        <v>208</v>
      </c>
      <c r="S184" s="122"/>
      <c r="T184" s="122"/>
      <c r="U184" s="224"/>
      <c r="V184" s="218" t="n">
        <f aca="false">$V$2</f>
        <v>1</v>
      </c>
      <c r="W184" s="219" t="n">
        <f aca="false">IF(J184&lt;&gt;0,VLOOKUP(J184,Max_tider,2,0),0)</f>
        <v>0</v>
      </c>
      <c r="X184" s="219" t="n">
        <f aca="false">IF(K184&lt;&gt;0,VLOOKUP(K184,AT_tider,2,0),0)</f>
        <v>8</v>
      </c>
      <c r="Y184" s="219" t="n">
        <f aca="false">IF(L184&lt;&gt;0,VLOOKUP(L184,SubAT_tider,2,0),0)</f>
        <v>0</v>
      </c>
      <c r="Z184" s="219" t="n">
        <f aca="false">IF(M184&lt;&gt;0,VLOOKUP(M184,IG_tider,2,0),0)</f>
        <v>0</v>
      </c>
      <c r="AA184" s="219"/>
      <c r="AB184" s="219"/>
      <c r="AC184" s="219" t="n">
        <f aca="false">IF(P184&lt;&gt;0,VLOOKUP(P184,Power_tider,2,0),0)</f>
        <v>5</v>
      </c>
      <c r="AD184" s="219" t="n">
        <f aca="false">IF(Q184&lt;&gt;0,VLOOKUP(Q184,FS_tider,2,0),0)</f>
        <v>0</v>
      </c>
      <c r="AE184" s="218"/>
      <c r="AF184" s="218" t="n">
        <f aca="false">SUM(W184:AE184)</f>
        <v>13</v>
      </c>
      <c r="AG184" s="220" t="n">
        <f aca="false">((AC184*2)+(W184*2)+(X184*1)+(Y184*0.77)+(Z184*0.68)+(AD184*0.8))</f>
        <v>18</v>
      </c>
      <c r="AH184" s="220" t="n">
        <f aca="false">(AG184+(((I184*V184)-SUM(W184:AE184))*0.3))</f>
        <v>41.1</v>
      </c>
      <c r="AI184" s="221" t="n">
        <f aca="false">IF(AH184&gt;1,AVERAGE(AH183:AH184),"")</f>
        <v>20.55</v>
      </c>
      <c r="AJ184" s="221" t="n">
        <f aca="false">IF(AH184&gt;1,AVERAGE(AH182:AH184),"")</f>
        <v>44.3</v>
      </c>
      <c r="AK184" s="221"/>
      <c r="AL184" s="221"/>
    </row>
    <row collapsed="false" customFormat="false" customHeight="true" hidden="false" ht="12" outlineLevel="0" r="185">
      <c r="C185" s="214" t="s">
        <v>21</v>
      </c>
      <c r="D185" s="117" t="n">
        <f aca="false">AD186</f>
        <v>0</v>
      </c>
      <c r="F185" s="215" t="inlineStr">
        <f aca="false">F184+1</f>
        <is>
          <t/>
        </is>
      </c>
      <c r="G185" s="119" t="s">
        <v>197</v>
      </c>
      <c r="H185" s="119"/>
      <c r="I185" s="120" t="n">
        <v>120</v>
      </c>
      <c r="J185" s="121"/>
      <c r="K185" s="121"/>
      <c r="L185" s="127"/>
      <c r="M185" s="127"/>
      <c r="N185" s="121" t="s">
        <v>152</v>
      </c>
      <c r="O185" s="121"/>
      <c r="P185" s="121"/>
      <c r="Q185" s="121"/>
      <c r="R185" s="122" t="s">
        <v>198</v>
      </c>
      <c r="S185" s="122"/>
      <c r="T185" s="122"/>
      <c r="U185" s="224"/>
      <c r="V185" s="218" t="n">
        <f aca="false">$V$2</f>
        <v>1</v>
      </c>
      <c r="W185" s="219" t="n">
        <v>5</v>
      </c>
      <c r="X185" s="219" t="n">
        <v>10</v>
      </c>
      <c r="Y185" s="219" t="n">
        <v>15</v>
      </c>
      <c r="Z185" s="219" t="n">
        <v>15</v>
      </c>
      <c r="AA185" s="219"/>
      <c r="AB185" s="219"/>
      <c r="AC185" s="219" t="n">
        <f aca="false">IF(P185&lt;&gt;0,VLOOKUP(P185,Power_tider,2,0),0)</f>
        <v>0</v>
      </c>
      <c r="AD185" s="219" t="n">
        <f aca="false">IF(Q185&lt;&gt;0,VLOOKUP(Q185,FS_tider,2,0),0)</f>
        <v>0</v>
      </c>
      <c r="AE185" s="218"/>
      <c r="AF185" s="218" t="n">
        <f aca="false">SUM(W185:AE185)</f>
        <v>45</v>
      </c>
      <c r="AG185" s="220" t="n">
        <f aca="false">((AC185*2)+(W185*2)+(X185*1)+(Y185*0.77)+(Z185*0.68)+(AD185*0.8))</f>
        <v>41.75</v>
      </c>
      <c r="AH185" s="220" t="n">
        <f aca="false">(AG185+(((I185*V185)-SUM(W185:AE185))*0.3))</f>
        <v>64.25</v>
      </c>
      <c r="AI185" s="221" t="n">
        <f aca="false">IF(AH185&gt;1,AVERAGE(AH184:AH185),"")</f>
        <v>52.675</v>
      </c>
      <c r="AJ185" s="221" t="n">
        <f aca="false">IF(AH185&gt;1,AVERAGE(AH183:AH185),"")</f>
        <v>35.1166666666667</v>
      </c>
      <c r="AK185" s="221"/>
      <c r="AL185" s="221"/>
    </row>
    <row collapsed="false" customFormat="false" customHeight="true" hidden="false" ht="12" outlineLevel="0" r="186">
      <c r="C186" s="214" t="s">
        <v>22</v>
      </c>
      <c r="D186" s="117" t="n">
        <f aca="false">AE186</f>
        <v>0</v>
      </c>
      <c r="E186" s="117"/>
      <c r="F186" s="225"/>
      <c r="G186" s="131"/>
      <c r="H186" s="131"/>
      <c r="I186" s="132" t="n">
        <f aca="false">SUM(I179:I185)/60</f>
        <v>13.6666666666667</v>
      </c>
      <c r="J186" s="133"/>
      <c r="K186" s="131"/>
      <c r="L186" s="131"/>
      <c r="M186" s="131"/>
      <c r="N186" s="131"/>
      <c r="O186" s="131"/>
      <c r="P186" s="131"/>
      <c r="Q186" s="131"/>
      <c r="R186" s="131"/>
      <c r="S186" s="131"/>
      <c r="T186" s="131"/>
      <c r="U186" s="226" t="s">
        <v>135</v>
      </c>
      <c r="V186" s="190"/>
      <c r="W186" s="227" t="n">
        <f aca="false">SUM(W179:W185)</f>
        <v>5</v>
      </c>
      <c r="X186" s="227" t="n">
        <f aca="false">SUM(X179:X185)</f>
        <v>18</v>
      </c>
      <c r="Y186" s="227" t="n">
        <f aca="false">SUM(Y179:Y185)</f>
        <v>81</v>
      </c>
      <c r="Z186" s="227" t="n">
        <f aca="false">SUM(Z179:Z185)</f>
        <v>90</v>
      </c>
      <c r="AA186" s="227" t="n">
        <f aca="false">SUM(AA179:AA185)</f>
        <v>0</v>
      </c>
      <c r="AB186" s="227" t="n">
        <f aca="false">SUM(AB179:AB185)</f>
        <v>0</v>
      </c>
      <c r="AC186" s="227" t="n">
        <f aca="false">SUM(AC179:AC185)</f>
        <v>5</v>
      </c>
      <c r="AD186" s="227" t="n">
        <f aca="false">SUM(AD179:AD185)</f>
        <v>0</v>
      </c>
      <c r="AE186" s="227" t="n">
        <f aca="false">SUM(AE179:AE185)</f>
        <v>0</v>
      </c>
      <c r="AF186" s="228" t="n">
        <f aca="false">SUM(AF179:AF185)</f>
        <v>199</v>
      </c>
      <c r="AG186" s="228" t="n">
        <f aca="false">SUM(AG179:AG185)</f>
        <v>161.57</v>
      </c>
      <c r="AH186" s="228" t="n">
        <f aca="false">SUM(AH179:AH185)</f>
        <v>347.87</v>
      </c>
      <c r="AI186" s="221"/>
      <c r="AJ186" s="221"/>
      <c r="AK186" s="221" t="n">
        <f aca="false">IF(AH186&gt;1,AVERAGE(AH186,AH177,AH168,AH159,AH150))</f>
        <v>287.726</v>
      </c>
      <c r="AL186" s="221" t="n">
        <f aca="false">IF(AH186&gt;1,AVERAGE(AH186,AH177))</f>
        <v>277.08</v>
      </c>
    </row>
    <row collapsed="false" customFormat="false" customHeight="true" hidden="false" ht="12" outlineLevel="0" r="187">
      <c r="E187" s="117"/>
      <c r="F187" s="230" t="s">
        <v>209</v>
      </c>
      <c r="AF187" s="231" t="str">
        <f aca="false">IF(SUM(W187:AE187)&gt;0,(SUM(W187:AE187)),"")</f>
        <v/>
      </c>
    </row>
    <row collapsed="false" customFormat="false" customHeight="true" hidden="false" ht="12" outlineLevel="0" r="188">
      <c r="A188" s="212" t="s">
        <v>12</v>
      </c>
      <c r="B188" s="213" t="n">
        <f aca="false">I195</f>
        <v>10</v>
      </c>
      <c r="C188" s="214" t="s">
        <v>15</v>
      </c>
      <c r="D188" s="117" t="n">
        <f aca="false">X195</f>
        <v>24</v>
      </c>
      <c r="F188" s="215" t="inlineStr">
        <f aca="false">F185+1</f>
        <is>
          <t/>
        </is>
      </c>
      <c r="G188" s="119"/>
      <c r="H188" s="119"/>
      <c r="I188" s="120"/>
      <c r="J188" s="121"/>
      <c r="K188" s="121"/>
      <c r="L188" s="121"/>
      <c r="M188" s="121"/>
      <c r="N188" s="121"/>
      <c r="O188" s="121"/>
      <c r="P188" s="121"/>
      <c r="Q188" s="121"/>
      <c r="R188" s="122" t="s">
        <v>164</v>
      </c>
      <c r="S188" s="122"/>
      <c r="T188" s="122"/>
      <c r="U188" s="217"/>
      <c r="V188" s="218" t="n">
        <f aca="false">$V$2</f>
        <v>1</v>
      </c>
      <c r="W188" s="219" t="n">
        <f aca="false">IF(J188&lt;&gt;0,VLOOKUP(J188,Max_tider,2,0),0)</f>
        <v>0</v>
      </c>
      <c r="X188" s="219" t="n">
        <f aca="false">IF(K188&lt;&gt;0,VLOOKUP(K188,AT_tider,2,0),0)</f>
        <v>0</v>
      </c>
      <c r="Y188" s="219" t="n">
        <f aca="false">IF(L188&lt;&gt;0,VLOOKUP(L188,SubAT_tider,2,0),0)</f>
        <v>0</v>
      </c>
      <c r="Z188" s="219" t="n">
        <f aca="false">IF(M188&lt;&gt;0,VLOOKUP(M188,IG_tider,2,0),0)</f>
        <v>0</v>
      </c>
      <c r="AA188" s="219"/>
      <c r="AB188" s="219"/>
      <c r="AC188" s="219" t="n">
        <f aca="false">IF(P188&lt;&gt;0,VLOOKUP(P188,Power_tider,2,0),0)</f>
        <v>0</v>
      </c>
      <c r="AD188" s="219" t="n">
        <f aca="false">IF(Q188&lt;&gt;0,VLOOKUP(Q188,FS_tider,2,0),0)</f>
        <v>0</v>
      </c>
      <c r="AE188" s="218"/>
      <c r="AF188" s="218" t="n">
        <f aca="false">SUM(W188:AE188)</f>
        <v>0</v>
      </c>
      <c r="AG188" s="220" t="n">
        <f aca="false">((AC188*2)+(W188*2)+(X188*1)+(Y188*0.77)+(Z188*0.68)+(AD188*0.8))</f>
        <v>0</v>
      </c>
      <c r="AH188" s="220" t="n">
        <f aca="false">(AG188+(((I188*V188)-SUM(W188:AE188))*0.3))</f>
        <v>0</v>
      </c>
      <c r="AI188" s="221" t="str">
        <f aca="false">IF(AH188&gt;1,AVERAGE(AH185,AH188),"")</f>
        <v/>
      </c>
      <c r="AJ188" s="221" t="str">
        <f aca="false">IF(AH188&gt;1,AVERAGE(AH184,AH185,AH188),"")</f>
        <v/>
      </c>
      <c r="AK188" s="221"/>
      <c r="AL188" s="221"/>
    </row>
    <row collapsed="false" customFormat="false" customHeight="true" hidden="false" ht="12" outlineLevel="0" r="189">
      <c r="A189" s="222" t="s">
        <v>13</v>
      </c>
      <c r="B189" s="213" t="n">
        <f aca="false">W195</f>
        <v>22</v>
      </c>
      <c r="C189" s="214" t="s">
        <v>16</v>
      </c>
      <c r="D189" s="117" t="n">
        <f aca="false">Y195</f>
        <v>30</v>
      </c>
      <c r="F189" s="215" t="inlineStr">
        <f aca="false">F188+1</f>
        <is>
          <t/>
        </is>
      </c>
      <c r="G189" s="119" t="s">
        <v>192</v>
      </c>
      <c r="H189" s="119"/>
      <c r="I189" s="120" t="n">
        <v>90</v>
      </c>
      <c r="J189" s="121"/>
      <c r="K189" s="126"/>
      <c r="L189" s="127"/>
      <c r="M189" s="121"/>
      <c r="N189" s="126" t="s">
        <v>152</v>
      </c>
      <c r="O189" s="126"/>
      <c r="P189" s="126"/>
      <c r="Q189" s="121"/>
      <c r="R189" s="122" t="s">
        <v>210</v>
      </c>
      <c r="S189" s="122"/>
      <c r="T189" s="122"/>
      <c r="U189" s="217"/>
      <c r="V189" s="218" t="n">
        <f aca="false">$V$2</f>
        <v>1</v>
      </c>
      <c r="W189" s="219" t="n">
        <f aca="false">IF(J189&lt;&gt;0,VLOOKUP(J189,Max_tider,2,0),0)</f>
        <v>0</v>
      </c>
      <c r="X189" s="219" t="n">
        <f aca="false">IF(K189&lt;&gt;0,VLOOKUP(K189,AT_tider,2,0),0)</f>
        <v>0</v>
      </c>
      <c r="Y189" s="219" t="n">
        <f aca="false">IF(L189&lt;&gt;0,VLOOKUP(L189,SubAT_tider,2,0),0)</f>
        <v>0</v>
      </c>
      <c r="Z189" s="219" t="n">
        <f aca="false">IF(M189&lt;&gt;0,VLOOKUP(M189,IG_tider,2,0),0)</f>
        <v>0</v>
      </c>
      <c r="AA189" s="219"/>
      <c r="AB189" s="219"/>
      <c r="AC189" s="219" t="n">
        <f aca="false">IF(P189&lt;&gt;0,VLOOKUP(P189,Power_tider,2,0),0)</f>
        <v>0</v>
      </c>
      <c r="AD189" s="219" t="n">
        <f aca="false">IF(Q189&lt;&gt;0,VLOOKUP(Q189,FS_tider,2,0),0)</f>
        <v>0</v>
      </c>
      <c r="AE189" s="218"/>
      <c r="AF189" s="218" t="n">
        <f aca="false">SUM(W189:AE189)</f>
        <v>0</v>
      </c>
      <c r="AG189" s="220" t="n">
        <f aca="false">((AC189*2)+(W189*2)+(X189*1)+(Y189*0.77)+(Z189*0.68)+(AD189*0.8))</f>
        <v>0</v>
      </c>
      <c r="AH189" s="220" t="n">
        <f aca="false">(AG189+(((I189*V189)-SUM(W189:AE189))*0.3))</f>
        <v>27</v>
      </c>
      <c r="AI189" s="221" t="n">
        <f aca="false">IF(AH189&gt;1,AVERAGE(AH188:AH189),"")</f>
        <v>13.5</v>
      </c>
      <c r="AJ189" s="221" t="n">
        <f aca="false">IF(AH189&gt;1,AVERAGE(AH185,AH188,AH189),"")</f>
        <v>30.4166666666667</v>
      </c>
      <c r="AK189" s="221"/>
      <c r="AL189" s="221"/>
    </row>
    <row collapsed="false" customFormat="false" customHeight="true" hidden="false" ht="12" outlineLevel="0" r="190">
      <c r="C190" s="223" t="s">
        <v>17</v>
      </c>
      <c r="D190" s="117" t="n">
        <f aca="false">Z195</f>
        <v>0</v>
      </c>
      <c r="F190" s="215" t="inlineStr">
        <f aca="false">F189+1</f>
        <is>
          <t/>
        </is>
      </c>
      <c r="G190" s="119" t="s">
        <v>192</v>
      </c>
      <c r="H190" s="119"/>
      <c r="I190" s="126" t="n">
        <v>60</v>
      </c>
      <c r="J190" s="126"/>
      <c r="K190" s="126"/>
      <c r="L190" s="126"/>
      <c r="M190" s="126"/>
      <c r="N190" s="126" t="s">
        <v>152</v>
      </c>
      <c r="O190" s="126"/>
      <c r="P190" s="126"/>
      <c r="Q190" s="126"/>
      <c r="R190" s="122" t="s">
        <v>211</v>
      </c>
      <c r="S190" s="122"/>
      <c r="T190" s="122"/>
      <c r="U190" s="224"/>
      <c r="V190" s="218" t="n">
        <f aca="false">$V$2</f>
        <v>1</v>
      </c>
      <c r="W190" s="219" t="n">
        <f aca="false">IF(J190&lt;&gt;0,VLOOKUP(J190,Max_tider,2,0),0)</f>
        <v>0</v>
      </c>
      <c r="X190" s="219" t="n">
        <f aca="false">IF(K190&lt;&gt;0,VLOOKUP(K190,AT_tider,2,0),0)</f>
        <v>0</v>
      </c>
      <c r="Y190" s="219" t="n">
        <f aca="false">IF(L190&lt;&gt;0,VLOOKUP(L190,SubAT_tider,2,0),0)</f>
        <v>0</v>
      </c>
      <c r="Z190" s="219" t="n">
        <f aca="false">IF(M190&lt;&gt;0,VLOOKUP(M190,IG_tider,2,0),0)</f>
        <v>0</v>
      </c>
      <c r="AA190" s="219"/>
      <c r="AB190" s="219"/>
      <c r="AC190" s="219" t="n">
        <f aca="false">IF(P190&lt;&gt;0,VLOOKUP(P190,Power_tider,2,0),0)</f>
        <v>0</v>
      </c>
      <c r="AD190" s="219" t="n">
        <f aca="false">IF(Q190&lt;&gt;0,VLOOKUP(Q190,FS_tider,2,0),0)</f>
        <v>0</v>
      </c>
      <c r="AE190" s="218"/>
      <c r="AF190" s="218" t="n">
        <f aca="false">SUM(W190:AE190)</f>
        <v>0</v>
      </c>
      <c r="AG190" s="220" t="n">
        <f aca="false">((AC190*2)+(W190*2)+(X190*1)+(Y190*0.77)+(Z190*0.68)+(AD190*0.8))</f>
        <v>0</v>
      </c>
      <c r="AH190" s="220" t="n">
        <f aca="false">(AG190+(((I190*V190)-SUM(W190:AE190))*0.3))</f>
        <v>18</v>
      </c>
      <c r="AI190" s="221" t="n">
        <f aca="false">IF(AH190&gt;1,AVERAGE(AH189:AH190),"")</f>
        <v>22.5</v>
      </c>
      <c r="AJ190" s="221" t="n">
        <f aca="false">IF(AH190&gt;1,AVERAGE(AH188:AH190),"")</f>
        <v>15</v>
      </c>
      <c r="AK190" s="221"/>
      <c r="AL190" s="221"/>
    </row>
    <row collapsed="false" customFormat="false" customHeight="true" hidden="false" ht="12" outlineLevel="0" r="191">
      <c r="C191" s="223" t="s">
        <v>69</v>
      </c>
      <c r="D191" s="117" t="n">
        <f aca="false">AA195</f>
        <v>0</v>
      </c>
      <c r="F191" s="215" t="inlineStr">
        <f aca="false">F190+1</f>
        <is>
          <t/>
        </is>
      </c>
      <c r="G191" s="119" t="s">
        <v>154</v>
      </c>
      <c r="H191" s="119"/>
      <c r="I191" s="120" t="n">
        <v>120</v>
      </c>
      <c r="J191" s="121" t="s">
        <v>212</v>
      </c>
      <c r="K191" s="121" t="s">
        <v>177</v>
      </c>
      <c r="L191" s="127"/>
      <c r="M191" s="121"/>
      <c r="N191" s="126" t="s">
        <v>152</v>
      </c>
      <c r="O191" s="126"/>
      <c r="P191" s="216"/>
      <c r="Q191" s="121"/>
      <c r="R191" s="122" t="s">
        <v>213</v>
      </c>
      <c r="S191" s="122"/>
      <c r="T191" s="122"/>
      <c r="U191" s="217"/>
      <c r="V191" s="218" t="n">
        <f aca="false">$V$2</f>
        <v>1</v>
      </c>
      <c r="W191" s="219" t="n">
        <f aca="false">IF(J191&lt;&gt;0,VLOOKUP(J191,Max_tider,2,0),0)</f>
        <v>6</v>
      </c>
      <c r="X191" s="219" t="n">
        <f aca="false">IF(K191&lt;&gt;0,VLOOKUP(K191,AT_tider,2,0),0)</f>
        <v>24</v>
      </c>
      <c r="Y191" s="219" t="n">
        <f aca="false">IF(L191&lt;&gt;0,VLOOKUP(L191,SubAT_tider,2,0),0)</f>
        <v>0</v>
      </c>
      <c r="Z191" s="219" t="n">
        <f aca="false">IF(M191&lt;&gt;0,VLOOKUP(M191,IG_tider,2,0),0)</f>
        <v>0</v>
      </c>
      <c r="AA191" s="219"/>
      <c r="AB191" s="219"/>
      <c r="AC191" s="219" t="n">
        <f aca="false">IF(P191&lt;&gt;0,VLOOKUP(P191,Power_tider,2,0),0)</f>
        <v>0</v>
      </c>
      <c r="AD191" s="219" t="n">
        <f aca="false">IF(Q191&lt;&gt;0,VLOOKUP(Q191,FS_tider,2,0),0)</f>
        <v>0</v>
      </c>
      <c r="AE191" s="218"/>
      <c r="AF191" s="218" t="n">
        <f aca="false">SUM(W191:AE191)</f>
        <v>30</v>
      </c>
      <c r="AG191" s="220" t="n">
        <f aca="false">((AC191*2)+(W191*2)+(X191*1)+(Y191*0.77)+(Z191*0.68)+(AD191*0.8))</f>
        <v>36</v>
      </c>
      <c r="AH191" s="220" t="n">
        <f aca="false">(AG191+(((I191*V191)-SUM(W191:AE191))*0.3))</f>
        <v>63</v>
      </c>
      <c r="AI191" s="221" t="n">
        <f aca="false">IF(AH191&gt;1,AVERAGE(AH190:AH191),"")</f>
        <v>40.5</v>
      </c>
      <c r="AJ191" s="221" t="n">
        <f aca="false">IF(AH191&gt;1,AVERAGE(AH189:AH191),"")</f>
        <v>36</v>
      </c>
      <c r="AK191" s="221"/>
      <c r="AL191" s="221"/>
    </row>
    <row collapsed="false" customFormat="false" customHeight="true" hidden="false" ht="12" outlineLevel="0" r="192">
      <c r="C192" s="223" t="s">
        <v>70</v>
      </c>
      <c r="D192" s="117" t="n">
        <f aca="false">AB195</f>
        <v>0</v>
      </c>
      <c r="F192" s="215" t="inlineStr">
        <f aca="false">F191+1</f>
        <is>
          <t/>
        </is>
      </c>
      <c r="G192" s="119"/>
      <c r="H192" s="119"/>
      <c r="I192" s="120"/>
      <c r="J192" s="121"/>
      <c r="K192" s="121"/>
      <c r="L192" s="121"/>
      <c r="M192" s="121"/>
      <c r="N192" s="121"/>
      <c r="O192" s="121"/>
      <c r="P192" s="121"/>
      <c r="Q192" s="121"/>
      <c r="R192" s="122" t="s">
        <v>158</v>
      </c>
      <c r="S192" s="122"/>
      <c r="T192" s="122"/>
      <c r="U192" s="224"/>
      <c r="V192" s="218" t="n">
        <f aca="false">$V$2</f>
        <v>1</v>
      </c>
      <c r="W192" s="219" t="n">
        <f aca="false">IF(J192&lt;&gt;0,VLOOKUP(J192,Max_tider,2,0),0)</f>
        <v>0</v>
      </c>
      <c r="X192" s="219" t="n">
        <f aca="false">IF(K192&lt;&gt;0,VLOOKUP(K192,AT_tider,2,0),0)</f>
        <v>0</v>
      </c>
      <c r="Y192" s="219" t="n">
        <f aca="false">IF(L192&lt;&gt;0,VLOOKUP(L192,SubAT_tider,2,0),0)</f>
        <v>0</v>
      </c>
      <c r="Z192" s="219" t="n">
        <f aca="false">IF(M192&lt;&gt;0,VLOOKUP(M192,IG_tider,2,0),0)</f>
        <v>0</v>
      </c>
      <c r="AA192" s="219"/>
      <c r="AB192" s="219"/>
      <c r="AC192" s="219" t="n">
        <f aca="false">IF(P192&lt;&gt;0,VLOOKUP(P192,Power_tider,2,0),0)</f>
        <v>0</v>
      </c>
      <c r="AD192" s="219" t="n">
        <f aca="false">IF(Q192&lt;&gt;0,VLOOKUP(Q192,FS_tider,2,0),0)</f>
        <v>0</v>
      </c>
      <c r="AE192" s="218"/>
      <c r="AF192" s="218" t="n">
        <f aca="false">SUM(W192:AE192)</f>
        <v>0</v>
      </c>
      <c r="AG192" s="220" t="n">
        <f aca="false">((AC192*2)+(W192*2)+(X192*1)+(Y192*0.77)+(Z192*0.68)+(AD192*0.8))</f>
        <v>0</v>
      </c>
      <c r="AH192" s="220" t="n">
        <f aca="false">(AG192+(((I192*V192)-SUM(W192:AE192))*0.3))</f>
        <v>0</v>
      </c>
      <c r="AI192" s="221" t="str">
        <f aca="false">IF(AH192&gt;1,AVERAGE(AH191:AH192),"")</f>
        <v/>
      </c>
      <c r="AJ192" s="221" t="str">
        <f aca="false">IF(AH192&gt;1,AVERAGE(AH190:AH192),"")</f>
        <v/>
      </c>
      <c r="AK192" s="221"/>
      <c r="AL192" s="221"/>
    </row>
    <row collapsed="false" customFormat="false" customHeight="true" hidden="false" ht="12" outlineLevel="0" r="193">
      <c r="C193" s="214" t="s">
        <v>20</v>
      </c>
      <c r="D193" s="117" t="n">
        <f aca="false">AC195</f>
        <v>8</v>
      </c>
      <c r="F193" s="215" t="inlineStr">
        <f aca="false">F192+1</f>
        <is>
          <t/>
        </is>
      </c>
      <c r="G193" s="119" t="s">
        <v>214</v>
      </c>
      <c r="H193" s="119"/>
      <c r="I193" s="120" t="n">
        <v>150</v>
      </c>
      <c r="J193" s="127" t="s">
        <v>215</v>
      </c>
      <c r="K193" s="121"/>
      <c r="L193" s="127"/>
      <c r="M193" s="121"/>
      <c r="N193" s="121" t="s">
        <v>152</v>
      </c>
      <c r="O193" s="121"/>
      <c r="P193" s="127" t="s">
        <v>216</v>
      </c>
      <c r="Q193" s="121"/>
      <c r="R193" s="122" t="s">
        <v>217</v>
      </c>
      <c r="S193" s="122"/>
      <c r="T193" s="122"/>
      <c r="U193" s="224"/>
      <c r="V193" s="218" t="n">
        <f aca="false">$V$2</f>
        <v>1</v>
      </c>
      <c r="W193" s="219" t="n">
        <f aca="false">IF(J193&lt;&gt;0,VLOOKUP(J193,Max_tider,2,0),0)</f>
        <v>16</v>
      </c>
      <c r="X193" s="219" t="n">
        <f aca="false">IF(K193&lt;&gt;0,VLOOKUP(K193,AT_tider,2,0),0)</f>
        <v>0</v>
      </c>
      <c r="Y193" s="219" t="n">
        <f aca="false">IF(L193&lt;&gt;0,VLOOKUP(L193,SubAT_tider,2,0),0)</f>
        <v>0</v>
      </c>
      <c r="Z193" s="219" t="n">
        <f aca="false">IF(M193&lt;&gt;0,VLOOKUP(M193,IG_tider,2,0),0)</f>
        <v>0</v>
      </c>
      <c r="AA193" s="219"/>
      <c r="AB193" s="219"/>
      <c r="AC193" s="219" t="n">
        <f aca="false">IF(P193&lt;&gt;0,VLOOKUP(P193,Power_tider,2,0),0)</f>
        <v>8</v>
      </c>
      <c r="AD193" s="219" t="n">
        <f aca="false">IF(Q193&lt;&gt;0,VLOOKUP(Q193,FS_tider,2,0),0)</f>
        <v>0</v>
      </c>
      <c r="AE193" s="218"/>
      <c r="AF193" s="218" t="n">
        <f aca="false">SUM(W193:AE193)</f>
        <v>24</v>
      </c>
      <c r="AG193" s="220" t="n">
        <f aca="false">((AC193*2)+(W193*2)+(X193*1)+(Y193*0.77)+(Z193*0.68)+(AD193*0.8))</f>
        <v>48</v>
      </c>
      <c r="AH193" s="220" t="n">
        <f aca="false">(AG193+(((I193*V193)-SUM(W193:AE193))*0.3))</f>
        <v>85.8</v>
      </c>
      <c r="AI193" s="221" t="n">
        <f aca="false">IF(AH193&gt;1,AVERAGE(AH192:AH193),"")</f>
        <v>42.9</v>
      </c>
      <c r="AJ193" s="221" t="n">
        <f aca="false">IF(AH193&gt;1,AVERAGE(AH191:AH193),"")</f>
        <v>49.6</v>
      </c>
      <c r="AK193" s="221"/>
      <c r="AL193" s="221"/>
    </row>
    <row collapsed="false" customFormat="false" customHeight="true" hidden="false" ht="12" outlineLevel="0" r="194">
      <c r="C194" s="214" t="s">
        <v>21</v>
      </c>
      <c r="D194" s="117" t="n">
        <f aca="false">AD195</f>
        <v>0</v>
      </c>
      <c r="F194" s="215" t="inlineStr">
        <f aca="false">F193+1</f>
        <is>
          <t/>
        </is>
      </c>
      <c r="G194" s="119" t="s">
        <v>218</v>
      </c>
      <c r="H194" s="119"/>
      <c r="I194" s="120" t="n">
        <v>180</v>
      </c>
      <c r="J194" s="121"/>
      <c r="K194" s="121"/>
      <c r="L194" s="127" t="s">
        <v>169</v>
      </c>
      <c r="M194" s="127"/>
      <c r="N194" s="121" t="s">
        <v>152</v>
      </c>
      <c r="O194" s="121"/>
      <c r="P194" s="121"/>
      <c r="Q194" s="121"/>
      <c r="R194" s="122"/>
      <c r="S194" s="122"/>
      <c r="T194" s="122"/>
      <c r="U194" s="224"/>
      <c r="V194" s="218" t="n">
        <f aca="false">$V$2</f>
        <v>1</v>
      </c>
      <c r="W194" s="219" t="n">
        <f aca="false">IF(J194&lt;&gt;0,VLOOKUP(J194,Max_tider,2,0),0)</f>
        <v>0</v>
      </c>
      <c r="X194" s="219" t="n">
        <f aca="false">IF(K194&lt;&gt;0,VLOOKUP(K194,AT_tider,2,0),0)</f>
        <v>0</v>
      </c>
      <c r="Y194" s="219" t="n">
        <f aca="false">IF(L194&lt;&gt;0,VLOOKUP(L194,SubAT_tider,2,0),0)</f>
        <v>30</v>
      </c>
      <c r="Z194" s="219" t="n">
        <f aca="false">IF(M194&lt;&gt;0,VLOOKUP(M194,IG_tider,2,0),0)</f>
        <v>0</v>
      </c>
      <c r="AA194" s="219"/>
      <c r="AB194" s="219"/>
      <c r="AC194" s="219" t="n">
        <f aca="false">IF(P194&lt;&gt;0,VLOOKUP(P194,Power_tider,2,0),0)</f>
        <v>0</v>
      </c>
      <c r="AD194" s="219" t="n">
        <f aca="false">IF(Q194&lt;&gt;0,VLOOKUP(Q194,FS_tider,2,0),0)</f>
        <v>0</v>
      </c>
      <c r="AE194" s="218"/>
      <c r="AF194" s="218" t="n">
        <f aca="false">SUM(W194:AE194)</f>
        <v>30</v>
      </c>
      <c r="AG194" s="220" t="n">
        <f aca="false">((AC194*2)+(W194*2)+(X194*1)+(Y194*0.77)+(Z194*0.68)+(AD194*0.8))</f>
        <v>23.1</v>
      </c>
      <c r="AH194" s="220" t="n">
        <f aca="false">(AG194+(((I194*V194)-SUM(W194:AE194))*0.3))</f>
        <v>68.1</v>
      </c>
      <c r="AI194" s="221" t="n">
        <f aca="false">IF(AH194&gt;1,AVERAGE(AH193:AH194),"")</f>
        <v>76.95</v>
      </c>
      <c r="AJ194" s="221" t="n">
        <f aca="false">IF(AH194&gt;1,AVERAGE(AH192:AH194),"")</f>
        <v>51.3</v>
      </c>
      <c r="AK194" s="221"/>
      <c r="AL194" s="221"/>
    </row>
    <row collapsed="false" customFormat="false" customHeight="true" hidden="false" ht="12" outlineLevel="0" r="195">
      <c r="C195" s="214" t="s">
        <v>22</v>
      </c>
      <c r="D195" s="117" t="n">
        <f aca="false">AE195</f>
        <v>0</v>
      </c>
      <c r="E195" s="117"/>
      <c r="F195" s="225"/>
      <c r="G195" s="131"/>
      <c r="H195" s="131"/>
      <c r="I195" s="132" t="n">
        <f aca="false">SUM(I188:I194)/60</f>
        <v>10</v>
      </c>
      <c r="J195" s="133"/>
      <c r="K195" s="131"/>
      <c r="L195" s="131"/>
      <c r="M195" s="131"/>
      <c r="N195" s="131"/>
      <c r="O195" s="131"/>
      <c r="P195" s="131"/>
      <c r="Q195" s="131"/>
      <c r="R195" s="131"/>
      <c r="S195" s="131"/>
      <c r="T195" s="131"/>
      <c r="U195" s="226" t="s">
        <v>135</v>
      </c>
      <c r="V195" s="190"/>
      <c r="W195" s="227" t="n">
        <f aca="false">SUM(W188:W194)</f>
        <v>22</v>
      </c>
      <c r="X195" s="227" t="n">
        <f aca="false">SUM(X188:X194)</f>
        <v>24</v>
      </c>
      <c r="Y195" s="227" t="n">
        <f aca="false">SUM(Y188:Y194)</f>
        <v>30</v>
      </c>
      <c r="Z195" s="227" t="n">
        <f aca="false">SUM(Z188:Z194)</f>
        <v>0</v>
      </c>
      <c r="AA195" s="227" t="n">
        <f aca="false">SUM(AA188:AA194)</f>
        <v>0</v>
      </c>
      <c r="AB195" s="227" t="n">
        <f aca="false">SUM(AB188:AB194)</f>
        <v>0</v>
      </c>
      <c r="AC195" s="227" t="n">
        <f aca="false">SUM(AC188:AC194)</f>
        <v>8</v>
      </c>
      <c r="AD195" s="227" t="n">
        <f aca="false">SUM(AD188:AD194)</f>
        <v>0</v>
      </c>
      <c r="AE195" s="227" t="n">
        <f aca="false">SUM(AE188:AE194)</f>
        <v>0</v>
      </c>
      <c r="AF195" s="228" t="n">
        <f aca="false">SUM(AF188:AF194)</f>
        <v>84</v>
      </c>
      <c r="AG195" s="228" t="n">
        <f aca="false">SUM(AG188:AG194)</f>
        <v>107.1</v>
      </c>
      <c r="AH195" s="228" t="n">
        <f aca="false">SUM(AH188:AH194)</f>
        <v>261.9</v>
      </c>
      <c r="AI195" s="221"/>
      <c r="AJ195" s="221"/>
      <c r="AK195" s="221" t="n">
        <f aca="false">IF(AH195&gt;1,AVERAGE(AH195,AH186,AH177,AH168,AH159))</f>
        <v>284.726</v>
      </c>
      <c r="AL195" s="221" t="n">
        <f aca="false">IF(AH195&gt;1,AVERAGE(AH195,AH186))</f>
        <v>304.885</v>
      </c>
    </row>
    <row collapsed="false" customFormat="false" customHeight="true" hidden="false" ht="12" outlineLevel="0" r="196">
      <c r="E196" s="117"/>
      <c r="F196" s="230" t="s">
        <v>219</v>
      </c>
      <c r="AF196" s="231" t="str">
        <f aca="false">IF(SUM(W196:AE196)&gt;0,(SUM(W196:AE196)),"")</f>
        <v/>
      </c>
    </row>
    <row collapsed="false" customFormat="false" customHeight="true" hidden="false" ht="12" outlineLevel="0" r="197">
      <c r="A197" s="212" t="s">
        <v>12</v>
      </c>
      <c r="B197" s="213" t="n">
        <f aca="false">I204</f>
        <v>13.6666666666667</v>
      </c>
      <c r="C197" s="214" t="s">
        <v>15</v>
      </c>
      <c r="D197" s="117" t="n">
        <f aca="false">X204</f>
        <v>36</v>
      </c>
      <c r="F197" s="215" t="inlineStr">
        <f aca="false">F194+1</f>
        <is>
          <t/>
        </is>
      </c>
      <c r="G197" s="119"/>
      <c r="H197" s="119"/>
      <c r="I197" s="120"/>
      <c r="J197" s="121"/>
      <c r="K197" s="121"/>
      <c r="L197" s="121"/>
      <c r="M197" s="121"/>
      <c r="N197" s="121"/>
      <c r="O197" s="121"/>
      <c r="P197" s="121"/>
      <c r="Q197" s="121"/>
      <c r="R197" s="233" t="s">
        <v>220</v>
      </c>
      <c r="S197" s="233"/>
      <c r="T197" s="233"/>
      <c r="U197" s="217"/>
      <c r="V197" s="218" t="n">
        <f aca="false">$V$2</f>
        <v>1</v>
      </c>
      <c r="W197" s="219" t="n">
        <f aca="false">IF(J197&lt;&gt;0,VLOOKUP(J197,Max_tider,2,0),0)</f>
        <v>0</v>
      </c>
      <c r="X197" s="219" t="n">
        <f aca="false">IF(K197&lt;&gt;0,VLOOKUP(K197,AT_tider,2,0),0)</f>
        <v>0</v>
      </c>
      <c r="Y197" s="219" t="n">
        <f aca="false">IF(L197&lt;&gt;0,VLOOKUP(L197,SubAT_tider,2,0),0)</f>
        <v>0</v>
      </c>
      <c r="Z197" s="219" t="n">
        <f aca="false">IF(M197&lt;&gt;0,VLOOKUP(M197,IG_tider,2,0),0)</f>
        <v>0</v>
      </c>
      <c r="AA197" s="219"/>
      <c r="AB197" s="219"/>
      <c r="AC197" s="219" t="n">
        <f aca="false">IF(P197&lt;&gt;0,VLOOKUP(P197,Power_tider,2,0),0)</f>
        <v>0</v>
      </c>
      <c r="AD197" s="219" t="n">
        <f aca="false">IF(Q197&lt;&gt;0,VLOOKUP(Q197,FS_tider,2,0),0)</f>
        <v>0</v>
      </c>
      <c r="AE197" s="218"/>
      <c r="AF197" s="218" t="n">
        <f aca="false">SUM(W197:AE197)</f>
        <v>0</v>
      </c>
      <c r="AG197" s="220" t="n">
        <f aca="false">((AC197*2)+(W197*2)+(X197*1)+(Y197*0.77)+(Z197*0.68)+(AD197*0.8))</f>
        <v>0</v>
      </c>
      <c r="AH197" s="220" t="n">
        <f aca="false">(AG197+(((I197*V197)-SUM(W197:AE197))*0.3))</f>
        <v>0</v>
      </c>
      <c r="AI197" s="221" t="str">
        <f aca="false">IF(AH197&gt;1,AVERAGE(AH194,AH197),"")</f>
        <v/>
      </c>
      <c r="AJ197" s="221" t="str">
        <f aca="false">IF(AH197&gt;1,AVERAGE(AH193,AH194,AH197),"")</f>
        <v/>
      </c>
      <c r="AK197" s="221"/>
      <c r="AL197" s="221"/>
    </row>
    <row collapsed="false" customFormat="false" customHeight="true" hidden="false" ht="12" outlineLevel="0" r="198">
      <c r="A198" s="222" t="s">
        <v>13</v>
      </c>
      <c r="B198" s="213" t="n">
        <f aca="false">W204</f>
        <v>13.33</v>
      </c>
      <c r="C198" s="214" t="s">
        <v>16</v>
      </c>
      <c r="D198" s="117" t="n">
        <f aca="false">Y204</f>
        <v>45</v>
      </c>
      <c r="F198" s="215" t="inlineStr">
        <f aca="false">F197+1</f>
        <is>
          <t/>
        </is>
      </c>
      <c r="G198" s="119" t="s">
        <v>221</v>
      </c>
      <c r="H198" s="119"/>
      <c r="I198" s="120" t="n">
        <v>200</v>
      </c>
      <c r="J198" s="234" t="s">
        <v>222</v>
      </c>
      <c r="K198" s="121"/>
      <c r="L198" s="121"/>
      <c r="M198" s="121"/>
      <c r="N198" s="126" t="s">
        <v>152</v>
      </c>
      <c r="O198" s="126"/>
      <c r="P198" s="126"/>
      <c r="Q198" s="121"/>
      <c r="R198" s="122"/>
      <c r="S198" s="122"/>
      <c r="T198" s="122"/>
      <c r="U198" s="217"/>
      <c r="V198" s="218" t="n">
        <f aca="false">$V$2</f>
        <v>1</v>
      </c>
      <c r="W198" s="219" t="n">
        <f aca="false">IF(J198&lt;&gt;0,VLOOKUP(J198,Max_tider,2,0),0)</f>
        <v>13.33</v>
      </c>
      <c r="X198" s="219" t="n">
        <f aca="false">IF(K198&lt;&gt;0,VLOOKUP(K198,AT_tider,2,0),0)</f>
        <v>0</v>
      </c>
      <c r="Y198" s="219" t="n">
        <f aca="false">IF(L198&lt;&gt;0,VLOOKUP(L198,SubAT_tider,2,0),0)</f>
        <v>0</v>
      </c>
      <c r="Z198" s="219" t="n">
        <f aca="false">IF(M198&lt;&gt;0,VLOOKUP(M198,IG_tider,2,0),0)</f>
        <v>0</v>
      </c>
      <c r="AA198" s="219"/>
      <c r="AB198" s="219"/>
      <c r="AC198" s="219" t="n">
        <f aca="false">IF(P198&lt;&gt;0,VLOOKUP(P198,Power_tider,2,0),0)</f>
        <v>0</v>
      </c>
      <c r="AD198" s="219" t="n">
        <f aca="false">IF(Q198&lt;&gt;0,VLOOKUP(Q198,FS_tider,2,0),0)</f>
        <v>0</v>
      </c>
      <c r="AE198" s="218"/>
      <c r="AF198" s="218" t="n">
        <f aca="false">SUM(W198:AE198)</f>
        <v>13.33</v>
      </c>
      <c r="AG198" s="220" t="n">
        <f aca="false">((AC198*2)+(W198*2)+(X198*1)+(Y198*0.77)+(Z198*0.68)+(AD198*0.8))</f>
        <v>26.66</v>
      </c>
      <c r="AH198" s="220" t="n">
        <f aca="false">(AG198+(((I198*V198)-SUM(W198:AE198))*0.3))</f>
        <v>82.661</v>
      </c>
      <c r="AI198" s="221" t="n">
        <f aca="false">IF(AH198&gt;1,AVERAGE(AH197:AH198),"")</f>
        <v>41.3305</v>
      </c>
      <c r="AJ198" s="221" t="n">
        <f aca="false">IF(AH198&gt;1,AVERAGE(AH194,AH197,AH198),"")</f>
        <v>50.2536666666667</v>
      </c>
      <c r="AK198" s="221"/>
      <c r="AL198" s="221"/>
    </row>
    <row collapsed="false" customFormat="false" customHeight="true" hidden="false" ht="12" outlineLevel="0" r="199">
      <c r="C199" s="223" t="s">
        <v>17</v>
      </c>
      <c r="D199" s="117" t="n">
        <f aca="false">Z204</f>
        <v>25</v>
      </c>
      <c r="F199" s="215" t="inlineStr">
        <f aca="false">F198+1</f>
        <is>
          <t/>
        </is>
      </c>
      <c r="G199" s="119" t="s">
        <v>221</v>
      </c>
      <c r="H199" s="119"/>
      <c r="I199" s="126" t="n">
        <v>90</v>
      </c>
      <c r="J199" s="126"/>
      <c r="K199" s="126"/>
      <c r="L199" s="126" t="s">
        <v>223</v>
      </c>
      <c r="M199" s="126"/>
      <c r="N199" s="126" t="s">
        <v>152</v>
      </c>
      <c r="O199" s="126"/>
      <c r="P199" s="126"/>
      <c r="Q199" s="126"/>
      <c r="R199" s="122"/>
      <c r="S199" s="122"/>
      <c r="T199" s="122"/>
      <c r="U199" s="224"/>
      <c r="V199" s="218" t="n">
        <f aca="false">$V$2</f>
        <v>1</v>
      </c>
      <c r="W199" s="219" t="n">
        <f aca="false">IF(J199&lt;&gt;0,VLOOKUP(J199,Max_tider,2,0),0)</f>
        <v>0</v>
      </c>
      <c r="X199" s="219" t="n">
        <f aca="false">IF(K199&lt;&gt;0,VLOOKUP(K199,AT_tider,2,0),0)</f>
        <v>0</v>
      </c>
      <c r="Y199" s="219" t="n">
        <f aca="false">IF(L199&lt;&gt;0,VLOOKUP(L199,SubAT_tider,2,0),0)</f>
        <v>45</v>
      </c>
      <c r="Z199" s="219" t="n">
        <f aca="false">IF(M199&lt;&gt;0,VLOOKUP(M199,IG_tider,2,0),0)</f>
        <v>0</v>
      </c>
      <c r="AA199" s="219"/>
      <c r="AB199" s="219"/>
      <c r="AC199" s="219" t="n">
        <f aca="false">IF(P199&lt;&gt;0,VLOOKUP(P199,Power_tider,2,0),0)</f>
        <v>0</v>
      </c>
      <c r="AD199" s="219" t="n">
        <f aca="false">IF(Q199&lt;&gt;0,VLOOKUP(Q199,FS_tider,2,0),0)</f>
        <v>0</v>
      </c>
      <c r="AE199" s="218"/>
      <c r="AF199" s="218" t="n">
        <f aca="false">SUM(W199:AE199)</f>
        <v>45</v>
      </c>
      <c r="AG199" s="220" t="n">
        <f aca="false">((AC199*2)+(W199*2)+(X199*1)+(Y199*0.77)+(Z199*0.68)+(AD199*0.8))</f>
        <v>34.65</v>
      </c>
      <c r="AH199" s="220" t="n">
        <f aca="false">(AG199+(((I199*V199)-SUM(W199:AE199))*0.3))</f>
        <v>48.15</v>
      </c>
      <c r="AI199" s="221" t="n">
        <f aca="false">IF(AH199&gt;1,AVERAGE(AH198:AH199),"")</f>
        <v>65.4055</v>
      </c>
      <c r="AJ199" s="221" t="n">
        <f aca="false">IF(AH199&gt;1,AVERAGE(AH197:AH199),"")</f>
        <v>43.6036666666667</v>
      </c>
      <c r="AK199" s="221"/>
      <c r="AL199" s="221"/>
    </row>
    <row collapsed="false" customFormat="false" customHeight="true" hidden="false" ht="12" outlineLevel="0" r="200">
      <c r="C200" s="223" t="s">
        <v>69</v>
      </c>
      <c r="D200" s="117" t="n">
        <f aca="false">AA204</f>
        <v>0</v>
      </c>
      <c r="F200" s="215" t="inlineStr">
        <f aca="false">F199+1</f>
        <is>
          <t/>
        </is>
      </c>
      <c r="G200" s="119" t="s">
        <v>221</v>
      </c>
      <c r="H200" s="119"/>
      <c r="I200" s="120" t="n">
        <v>230</v>
      </c>
      <c r="J200" s="121"/>
      <c r="K200" s="121"/>
      <c r="L200" s="121"/>
      <c r="M200" s="121" t="s">
        <v>224</v>
      </c>
      <c r="N200" s="121" t="s">
        <v>152</v>
      </c>
      <c r="O200" s="121"/>
      <c r="P200" s="121"/>
      <c r="Q200" s="121" t="s">
        <v>177</v>
      </c>
      <c r="R200" s="122"/>
      <c r="S200" s="122"/>
      <c r="T200" s="122"/>
      <c r="U200" s="217"/>
      <c r="V200" s="218" t="n">
        <f aca="false">$V$2</f>
        <v>1</v>
      </c>
      <c r="W200" s="219" t="n">
        <f aca="false">IF(J200&lt;&gt;0,VLOOKUP(J200,Max_tider,2,0),0)</f>
        <v>0</v>
      </c>
      <c r="X200" s="219" t="n">
        <f aca="false">IF(K200&lt;&gt;0,VLOOKUP(K200,AT_tider,2,0),0)</f>
        <v>0</v>
      </c>
      <c r="Y200" s="219" t="n">
        <f aca="false">IF(L200&lt;&gt;0,VLOOKUP(L200,SubAT_tider,2,0),0)</f>
        <v>0</v>
      </c>
      <c r="Z200" s="219" t="n">
        <f aca="false">IF(M200&lt;&gt;0,VLOOKUP(M200,IG_tider,2,0),0)</f>
        <v>25</v>
      </c>
      <c r="AA200" s="219"/>
      <c r="AB200" s="219"/>
      <c r="AC200" s="219" t="n">
        <f aca="false">IF(P200&lt;&gt;0,VLOOKUP(P200,Power_tider,2,0),0)</f>
        <v>0</v>
      </c>
      <c r="AD200" s="219" t="n">
        <f aca="false">IF(Q200&lt;&gt;0,VLOOKUP(Q200,FS_tider,2,0),0)</f>
        <v>24</v>
      </c>
      <c r="AE200" s="218"/>
      <c r="AF200" s="218" t="n">
        <f aca="false">SUM(W200:AE200)</f>
        <v>49</v>
      </c>
      <c r="AG200" s="220" t="n">
        <f aca="false">((AC200*2)+(W200*2)+(X200*1)+(Y200*0.77)+(Z200*0.68)+(AD200*0.8))</f>
        <v>36.2</v>
      </c>
      <c r="AH200" s="220" t="n">
        <f aca="false">(AG200+(((I200*V200)-SUM(W200:AE200))*0.3))</f>
        <v>90.5</v>
      </c>
      <c r="AI200" s="221" t="n">
        <f aca="false">IF(AH200&gt;1,AVERAGE(AH199:AH200),"")</f>
        <v>69.325</v>
      </c>
      <c r="AJ200" s="221" t="n">
        <f aca="false">IF(AH200&gt;1,AVERAGE(AH198:AH200),"")</f>
        <v>73.7703333333333</v>
      </c>
      <c r="AK200" s="221"/>
      <c r="AL200" s="221"/>
    </row>
    <row collapsed="false" customFormat="false" customHeight="true" hidden="false" ht="12" outlineLevel="0" r="201">
      <c r="C201" s="223" t="s">
        <v>70</v>
      </c>
      <c r="D201" s="117" t="n">
        <f aca="false">AB204</f>
        <v>0</v>
      </c>
      <c r="F201" s="215" t="inlineStr">
        <f aca="false">F200+1</f>
        <is>
          <t/>
        </is>
      </c>
      <c r="G201" s="119"/>
      <c r="H201" s="119"/>
      <c r="I201" s="120"/>
      <c r="J201" s="121"/>
      <c r="K201" s="121"/>
      <c r="L201" s="121"/>
      <c r="M201" s="121"/>
      <c r="N201" s="121"/>
      <c r="O201" s="121"/>
      <c r="P201" s="121"/>
      <c r="Q201" s="121"/>
      <c r="R201" s="122"/>
      <c r="S201" s="122"/>
      <c r="T201" s="122"/>
      <c r="U201" s="224"/>
      <c r="V201" s="218" t="n">
        <f aca="false">$V$2</f>
        <v>1</v>
      </c>
      <c r="W201" s="219" t="n">
        <f aca="false">IF(J201&lt;&gt;0,VLOOKUP(J201,Max_tider,2,0),0)</f>
        <v>0</v>
      </c>
      <c r="X201" s="219" t="n">
        <f aca="false">IF(K201&lt;&gt;0,VLOOKUP(K201,AT_tider,2,0),0)</f>
        <v>0</v>
      </c>
      <c r="Y201" s="219" t="n">
        <f aca="false">IF(L201&lt;&gt;0,VLOOKUP(L201,SubAT_tider,2,0),0)</f>
        <v>0</v>
      </c>
      <c r="Z201" s="219" t="n">
        <f aca="false">IF(M201&lt;&gt;0,VLOOKUP(M201,IG_tider,2,0),0)</f>
        <v>0</v>
      </c>
      <c r="AA201" s="219"/>
      <c r="AB201" s="219"/>
      <c r="AC201" s="219" t="n">
        <f aca="false">IF(P201&lt;&gt;0,VLOOKUP(P201,Power_tider,2,0),0)</f>
        <v>0</v>
      </c>
      <c r="AD201" s="219" t="n">
        <f aca="false">IF(Q201&lt;&gt;0,VLOOKUP(Q201,FS_tider,2,0),0)</f>
        <v>0</v>
      </c>
      <c r="AE201" s="218"/>
      <c r="AF201" s="218" t="n">
        <f aca="false">SUM(W201:AE201)</f>
        <v>0</v>
      </c>
      <c r="AG201" s="220" t="n">
        <f aca="false">((AC201*2)+(W201*2)+(X201*1)+(Y201*0.77)+(Z201*0.68)+(AD201*0.8))</f>
        <v>0</v>
      </c>
      <c r="AH201" s="220" t="n">
        <f aca="false">(AG201+(((I201*V201)-SUM(W201:AE201))*0.3))</f>
        <v>0</v>
      </c>
      <c r="AI201" s="221" t="str">
        <f aca="false">IF(AH201&gt;1,AVERAGE(AH200:AH201),"")</f>
        <v/>
      </c>
      <c r="AJ201" s="221" t="str">
        <f aca="false">IF(AH201&gt;1,AVERAGE(AH199:AH201),"")</f>
        <v/>
      </c>
      <c r="AK201" s="221"/>
      <c r="AL201" s="221"/>
    </row>
    <row collapsed="false" customFormat="false" customHeight="true" hidden="false" ht="12" outlineLevel="0" r="202">
      <c r="C202" s="214" t="s">
        <v>20</v>
      </c>
      <c r="D202" s="117" t="n">
        <f aca="false">AC204</f>
        <v>8</v>
      </c>
      <c r="F202" s="215" t="inlineStr">
        <f aca="false">F201+1</f>
        <is>
          <t/>
        </is>
      </c>
      <c r="G202" s="119" t="s">
        <v>221</v>
      </c>
      <c r="H202" s="119"/>
      <c r="I202" s="120" t="n">
        <v>120</v>
      </c>
      <c r="J202" s="121"/>
      <c r="K202" s="121" t="s">
        <v>201</v>
      </c>
      <c r="L202" s="127"/>
      <c r="M202" s="121"/>
      <c r="N202" s="121" t="s">
        <v>152</v>
      </c>
      <c r="O202" s="121"/>
      <c r="P202" s="121"/>
      <c r="Q202" s="121"/>
      <c r="R202" s="122"/>
      <c r="S202" s="122"/>
      <c r="T202" s="122"/>
      <c r="U202" s="224"/>
      <c r="V202" s="218" t="n">
        <f aca="false">$V$2</f>
        <v>1</v>
      </c>
      <c r="W202" s="219" t="n">
        <f aca="false">IF(J202&lt;&gt;0,VLOOKUP(J202,Max_tider,2,0),0)</f>
        <v>0</v>
      </c>
      <c r="X202" s="219" t="n">
        <f aca="false">IF(K202&lt;&gt;0,VLOOKUP(K202,AT_tider,2,0),0)</f>
        <v>36</v>
      </c>
      <c r="Y202" s="219" t="n">
        <f aca="false">IF(L202&lt;&gt;0,VLOOKUP(L202,SubAT_tider,2,0),0)</f>
        <v>0</v>
      </c>
      <c r="Z202" s="219" t="n">
        <f aca="false">IF(M202&lt;&gt;0,VLOOKUP(M202,IG_tider,2,0),0)</f>
        <v>0</v>
      </c>
      <c r="AA202" s="219"/>
      <c r="AB202" s="219"/>
      <c r="AC202" s="219" t="n">
        <f aca="false">IF(P202&lt;&gt;0,VLOOKUP(P202,Power_tider,2,0),0)</f>
        <v>0</v>
      </c>
      <c r="AD202" s="219" t="n">
        <f aca="false">IF(Q202&lt;&gt;0,VLOOKUP(Q202,FS_tider,2,0),0)</f>
        <v>0</v>
      </c>
      <c r="AE202" s="218"/>
      <c r="AF202" s="218" t="n">
        <f aca="false">SUM(W202:AE202)</f>
        <v>36</v>
      </c>
      <c r="AG202" s="220" t="n">
        <f aca="false">((AC202*2)+(W202*2)+(X202*1)+(Y202*0.77)+(Z202*0.68)+(AD202*0.8))</f>
        <v>36</v>
      </c>
      <c r="AH202" s="220" t="n">
        <f aca="false">(AG202+(((I202*V202)-SUM(W202:AE202))*0.3))</f>
        <v>61.2</v>
      </c>
      <c r="AI202" s="221" t="n">
        <f aca="false">IF(AH202&gt;1,AVERAGE(AH201:AH202),"")</f>
        <v>30.6</v>
      </c>
      <c r="AJ202" s="221" t="n">
        <f aca="false">IF(AH202&gt;1,AVERAGE(AH200:AH202),"")</f>
        <v>50.5666666666667</v>
      </c>
      <c r="AK202" s="221"/>
      <c r="AL202" s="221"/>
    </row>
    <row collapsed="false" customFormat="false" customHeight="true" hidden="false" ht="12" outlineLevel="0" r="203">
      <c r="C203" s="214" t="s">
        <v>21</v>
      </c>
      <c r="D203" s="117" t="n">
        <f aca="false">AD204</f>
        <v>54</v>
      </c>
      <c r="F203" s="215" t="inlineStr">
        <f aca="false">F202+1</f>
        <is>
          <t/>
        </is>
      </c>
      <c r="G203" s="119" t="s">
        <v>221</v>
      </c>
      <c r="H203" s="119"/>
      <c r="I203" s="120" t="n">
        <v>180</v>
      </c>
      <c r="J203" s="121"/>
      <c r="K203" s="121"/>
      <c r="L203" s="127"/>
      <c r="M203" s="127"/>
      <c r="N203" s="121" t="s">
        <v>152</v>
      </c>
      <c r="O203" s="121"/>
      <c r="P203" s="121" t="s">
        <v>216</v>
      </c>
      <c r="Q203" s="121" t="s">
        <v>202</v>
      </c>
      <c r="R203" s="122" t="s">
        <v>225</v>
      </c>
      <c r="S203" s="122"/>
      <c r="T203" s="122"/>
      <c r="U203" s="224"/>
      <c r="V203" s="218" t="n">
        <f aca="false">$V$2</f>
        <v>1</v>
      </c>
      <c r="W203" s="219" t="n">
        <f aca="false">IF(J203&lt;&gt;0,VLOOKUP(J203,Max_tider,2,0),0)</f>
        <v>0</v>
      </c>
      <c r="X203" s="219" t="n">
        <f aca="false">IF(K203&lt;&gt;0,VLOOKUP(K203,AT_tider,2,0),0)</f>
        <v>0</v>
      </c>
      <c r="Y203" s="219" t="n">
        <f aca="false">IF(L203&lt;&gt;0,VLOOKUP(L203,SubAT_tider,2,0),0)</f>
        <v>0</v>
      </c>
      <c r="Z203" s="219" t="n">
        <f aca="false">IF(M203&lt;&gt;0,VLOOKUP(M203,IG_tider,2,0),0)</f>
        <v>0</v>
      </c>
      <c r="AA203" s="219"/>
      <c r="AB203" s="219"/>
      <c r="AC203" s="219" t="n">
        <f aca="false">IF(P203&lt;&gt;0,VLOOKUP(P203,Power_tider,2,0),0)</f>
        <v>8</v>
      </c>
      <c r="AD203" s="219" t="n">
        <f aca="false">IF(Q203&lt;&gt;0,VLOOKUP(Q203,FS_tider,2,0),0)</f>
        <v>30</v>
      </c>
      <c r="AE203" s="218"/>
      <c r="AF203" s="218" t="n">
        <f aca="false">SUM(W203:AE203)</f>
        <v>38</v>
      </c>
      <c r="AG203" s="220" t="n">
        <f aca="false">((AC203*2)+(W203*2)+(X203*1)+(Y203*0.77)+(Z203*0.68)+(AD203*0.8))</f>
        <v>40</v>
      </c>
      <c r="AH203" s="220" t="n">
        <f aca="false">(AG203+(((I203*V203)-SUM(W203:AE203))*0.3))</f>
        <v>82.6</v>
      </c>
      <c r="AI203" s="221" t="n">
        <f aca="false">IF(AH203&gt;1,AVERAGE(AH202:AH203),"")</f>
        <v>71.9</v>
      </c>
      <c r="AJ203" s="221" t="n">
        <f aca="false">IF(AH203&gt;1,AVERAGE(AH201:AH203),"")</f>
        <v>47.9333333333333</v>
      </c>
      <c r="AK203" s="221"/>
      <c r="AL203" s="221"/>
    </row>
    <row collapsed="false" customFormat="false" customHeight="true" hidden="false" ht="12" outlineLevel="0" r="204">
      <c r="C204" s="214" t="s">
        <v>22</v>
      </c>
      <c r="D204" s="117" t="n">
        <f aca="false">AE204</f>
        <v>0</v>
      </c>
      <c r="E204" s="117"/>
      <c r="F204" s="225"/>
      <c r="G204" s="131"/>
      <c r="H204" s="131"/>
      <c r="I204" s="132" t="n">
        <f aca="false">SUM(I197:I203)/60</f>
        <v>13.6666666666667</v>
      </c>
      <c r="J204" s="133"/>
      <c r="K204" s="131"/>
      <c r="L204" s="131"/>
      <c r="M204" s="131"/>
      <c r="N204" s="131"/>
      <c r="O204" s="131"/>
      <c r="P204" s="131"/>
      <c r="Q204" s="131"/>
      <c r="R204" s="131"/>
      <c r="S204" s="131"/>
      <c r="T204" s="131"/>
      <c r="U204" s="226" t="s">
        <v>135</v>
      </c>
      <c r="V204" s="190"/>
      <c r="W204" s="227" t="n">
        <f aca="false">SUM(W197:W203)</f>
        <v>13.33</v>
      </c>
      <c r="X204" s="227" t="n">
        <f aca="false">SUM(X197:X203)</f>
        <v>36</v>
      </c>
      <c r="Y204" s="227" t="n">
        <f aca="false">SUM(Y197:Y203)</f>
        <v>45</v>
      </c>
      <c r="Z204" s="227" t="n">
        <f aca="false">SUM(Z197:Z203)</f>
        <v>25</v>
      </c>
      <c r="AA204" s="227" t="n">
        <f aca="false">SUM(AA197:AA203)</f>
        <v>0</v>
      </c>
      <c r="AB204" s="227" t="n">
        <f aca="false">SUM(AB197:AB203)</f>
        <v>0</v>
      </c>
      <c r="AC204" s="227" t="n">
        <f aca="false">SUM(AC197:AC203)</f>
        <v>8</v>
      </c>
      <c r="AD204" s="227" t="n">
        <f aca="false">SUM(AD197:AD203)</f>
        <v>54</v>
      </c>
      <c r="AE204" s="227" t="n">
        <f aca="false">SUM(AE197:AE203)</f>
        <v>0</v>
      </c>
      <c r="AF204" s="228" t="n">
        <f aca="false">SUM(AF197:AF203)</f>
        <v>181.33</v>
      </c>
      <c r="AG204" s="228" t="n">
        <f aca="false">SUM(AG197:AG203)</f>
        <v>173.51</v>
      </c>
      <c r="AH204" s="228" t="n">
        <f aca="false">SUM(AH197:AH203)</f>
        <v>365.111</v>
      </c>
      <c r="AI204" s="221"/>
      <c r="AJ204" s="221"/>
      <c r="AK204" s="221" t="n">
        <f aca="false">IF(AH204&gt;1,AVERAGE(AH204,AH195,AH186,AH177,AH168))</f>
        <v>300.1422</v>
      </c>
      <c r="AL204" s="221" t="n">
        <f aca="false">IF(AH204&gt;1,AVERAGE(AH204,AH195))</f>
        <v>313.5055</v>
      </c>
    </row>
    <row collapsed="false" customFormat="false" customHeight="true" hidden="false" ht="12" outlineLevel="0" r="205">
      <c r="E205" s="117"/>
      <c r="F205" s="230" t="s">
        <v>226</v>
      </c>
      <c r="AF205" s="231" t="str">
        <f aca="false">IF(SUM(W205:AE205)&gt;0,(SUM(W205:AE205)),"")</f>
        <v/>
      </c>
    </row>
    <row collapsed="false" customFormat="false" customHeight="true" hidden="false" ht="12" outlineLevel="0" r="206">
      <c r="A206" s="212" t="s">
        <v>12</v>
      </c>
      <c r="B206" s="213" t="n">
        <f aca="false">I213</f>
        <v>11.6666666666667</v>
      </c>
      <c r="C206" s="214" t="s">
        <v>15</v>
      </c>
      <c r="D206" s="117" t="n">
        <f aca="false">X213</f>
        <v>8</v>
      </c>
      <c r="F206" s="215" t="inlineStr">
        <f aca="false">F203+1</f>
        <is>
          <t/>
        </is>
      </c>
      <c r="G206" s="119" t="s">
        <v>227</v>
      </c>
      <c r="H206" s="119"/>
      <c r="I206" s="120" t="n">
        <v>80</v>
      </c>
      <c r="J206" s="121"/>
      <c r="K206" s="121"/>
      <c r="L206" s="121"/>
      <c r="M206" s="121"/>
      <c r="N206" s="121"/>
      <c r="O206" s="121" t="s">
        <v>152</v>
      </c>
      <c r="P206" s="121"/>
      <c r="Q206" s="121"/>
      <c r="R206" s="122" t="s">
        <v>228</v>
      </c>
      <c r="S206" s="122"/>
      <c r="T206" s="122"/>
      <c r="U206" s="217"/>
      <c r="V206" s="218" t="n">
        <f aca="false">$V$2</f>
        <v>1</v>
      </c>
      <c r="W206" s="219" t="n">
        <f aca="false">IF(J206&lt;&gt;0,VLOOKUP(J206,Max_tider,2,0),0)</f>
        <v>0</v>
      </c>
      <c r="X206" s="219" t="n">
        <f aca="false">IF(K206&lt;&gt;0,VLOOKUP(K206,AT_tider,2,0),0)</f>
        <v>0</v>
      </c>
      <c r="Y206" s="219" t="n">
        <f aca="false">IF(L206&lt;&gt;0,VLOOKUP(L206,SubAT_tider,2,0),0)</f>
        <v>0</v>
      </c>
      <c r="Z206" s="219" t="n">
        <f aca="false">IF(M206&lt;&gt;0,VLOOKUP(M206,IG_tider,2,0),0)</f>
        <v>0</v>
      </c>
      <c r="AA206" s="219"/>
      <c r="AB206" s="219"/>
      <c r="AC206" s="219" t="n">
        <f aca="false">IF(P206&lt;&gt;0,VLOOKUP(P206,Power_tider,2,0),0)</f>
        <v>0</v>
      </c>
      <c r="AD206" s="219" t="n">
        <f aca="false">IF(Q206&lt;&gt;0,VLOOKUP(Q206,FS_tider,2,0),0)</f>
        <v>0</v>
      </c>
      <c r="AE206" s="218"/>
      <c r="AF206" s="218" t="n">
        <f aca="false">SUM(W206:AE206)</f>
        <v>0</v>
      </c>
      <c r="AG206" s="220" t="n">
        <f aca="false">((AC206*2)+(W206*2)+(X206*1)+(Y206*0.77)+(Z206*0.68)+(AD206*0.8))</f>
        <v>0</v>
      </c>
      <c r="AH206" s="220" t="n">
        <f aca="false">(AG206+(((I206*V206)-SUM(W206:AE206))*0.3))</f>
        <v>24</v>
      </c>
      <c r="AI206" s="221" t="n">
        <f aca="false">IF(AH206&gt;1,AVERAGE(AH203,AH206),"")</f>
        <v>53.3</v>
      </c>
      <c r="AJ206" s="221" t="n">
        <f aca="false">IF(AH206&gt;1,AVERAGE(AH202,AH203,AH206),"")</f>
        <v>55.9333333333333</v>
      </c>
      <c r="AK206" s="221"/>
      <c r="AL206" s="221"/>
    </row>
    <row collapsed="false" customFormat="false" customHeight="true" hidden="false" ht="12" outlineLevel="0" r="207">
      <c r="A207" s="222" t="s">
        <v>13</v>
      </c>
      <c r="B207" s="213" t="n">
        <f aca="false">W213</f>
        <v>0</v>
      </c>
      <c r="C207" s="214" t="s">
        <v>16</v>
      </c>
      <c r="D207" s="117" t="n">
        <f aca="false">Y213</f>
        <v>0</v>
      </c>
      <c r="F207" s="215" t="inlineStr">
        <f aca="false">F206+1</f>
        <is>
          <t/>
        </is>
      </c>
      <c r="G207" s="119" t="s">
        <v>227</v>
      </c>
      <c r="H207" s="119"/>
      <c r="I207" s="120" t="n">
        <v>80</v>
      </c>
      <c r="J207" s="121"/>
      <c r="K207" s="121"/>
      <c r="L207" s="121"/>
      <c r="M207" s="121"/>
      <c r="N207" s="126"/>
      <c r="O207" s="216" t="s">
        <v>152</v>
      </c>
      <c r="P207" s="216"/>
      <c r="Q207" s="121"/>
      <c r="R207" s="122"/>
      <c r="S207" s="122"/>
      <c r="T207" s="122"/>
      <c r="U207" s="217"/>
      <c r="V207" s="218" t="n">
        <f aca="false">$V$2</f>
        <v>1</v>
      </c>
      <c r="W207" s="219" t="n">
        <f aca="false">IF(J207&lt;&gt;0,VLOOKUP(J207,Max_tider,2,0),0)</f>
        <v>0</v>
      </c>
      <c r="X207" s="219" t="n">
        <f aca="false">IF(K207&lt;&gt;0,VLOOKUP(K207,AT_tider,2,0),0)</f>
        <v>0</v>
      </c>
      <c r="Y207" s="219" t="n">
        <f aca="false">IF(L207&lt;&gt;0,VLOOKUP(L207,SubAT_tider,2,0),0)</f>
        <v>0</v>
      </c>
      <c r="Z207" s="219" t="n">
        <f aca="false">IF(M207&lt;&gt;0,VLOOKUP(M207,IG_tider,2,0),0)</f>
        <v>0</v>
      </c>
      <c r="AA207" s="219"/>
      <c r="AB207" s="219"/>
      <c r="AC207" s="219" t="n">
        <f aca="false">IF(P207&lt;&gt;0,VLOOKUP(P207,Power_tider,2,0),0)</f>
        <v>0</v>
      </c>
      <c r="AD207" s="219" t="n">
        <f aca="false">IF(Q207&lt;&gt;0,VLOOKUP(Q207,FS_tider,2,0),0)</f>
        <v>0</v>
      </c>
      <c r="AE207" s="218"/>
      <c r="AF207" s="218" t="n">
        <f aca="false">SUM(W207:AE207)</f>
        <v>0</v>
      </c>
      <c r="AG207" s="220" t="n">
        <f aca="false">((AC207*2)+(W207*2)+(X207*1)+(Y207*0.77)+(Z207*0.68)+(AD207*0.8))</f>
        <v>0</v>
      </c>
      <c r="AH207" s="220" t="n">
        <f aca="false">(AG207+(((I207*V207)-SUM(W207:AE207))*0.3))</f>
        <v>24</v>
      </c>
      <c r="AI207" s="221" t="n">
        <f aca="false">IF(AH207&gt;1,AVERAGE(AH206:AH207),"")</f>
        <v>24</v>
      </c>
      <c r="AJ207" s="221" t="n">
        <f aca="false">IF(AH207&gt;1,AVERAGE(AH203,AH206,AH207),"")</f>
        <v>43.5333333333333</v>
      </c>
      <c r="AK207" s="221"/>
      <c r="AL207" s="221"/>
    </row>
    <row collapsed="false" customFormat="false" customHeight="true" hidden="false" ht="12" outlineLevel="0" r="208">
      <c r="C208" s="223" t="s">
        <v>17</v>
      </c>
      <c r="D208" s="117" t="n">
        <f aca="false">Z213</f>
        <v>30</v>
      </c>
      <c r="F208" s="215" t="inlineStr">
        <f aca="false">F207+1</f>
        <is>
          <t/>
        </is>
      </c>
      <c r="G208" s="119" t="s">
        <v>227</v>
      </c>
      <c r="H208" s="119"/>
      <c r="I208" s="126" t="n">
        <v>80</v>
      </c>
      <c r="J208" s="126"/>
      <c r="K208" s="126"/>
      <c r="L208" s="127"/>
      <c r="M208" s="126"/>
      <c r="N208" s="126"/>
      <c r="O208" s="126" t="s">
        <v>152</v>
      </c>
      <c r="P208" s="126"/>
      <c r="Q208" s="126"/>
      <c r="R208" s="122"/>
      <c r="S208" s="122"/>
      <c r="T208" s="122"/>
      <c r="U208" s="224"/>
      <c r="V208" s="218" t="n">
        <f aca="false">$V$2</f>
        <v>1</v>
      </c>
      <c r="W208" s="219" t="n">
        <f aca="false">IF(J208&lt;&gt;0,VLOOKUP(J208,Max_tider,2,0),0)</f>
        <v>0</v>
      </c>
      <c r="X208" s="219" t="n">
        <f aca="false">IF(K208&lt;&gt;0,VLOOKUP(K208,AT_tider,2,0),0)</f>
        <v>0</v>
      </c>
      <c r="Y208" s="219" t="n">
        <f aca="false">IF(L208&lt;&gt;0,VLOOKUP(L208,SubAT_tider,2,0),0)</f>
        <v>0</v>
      </c>
      <c r="Z208" s="219" t="n">
        <f aca="false">IF(M208&lt;&gt;0,VLOOKUP(M208,IG_tider,2,0),0)</f>
        <v>0</v>
      </c>
      <c r="AA208" s="219"/>
      <c r="AB208" s="219"/>
      <c r="AC208" s="219" t="n">
        <f aca="false">IF(P208&lt;&gt;0,VLOOKUP(P208,Power_tider,2,0),0)</f>
        <v>0</v>
      </c>
      <c r="AD208" s="219" t="n">
        <f aca="false">IF(Q208&lt;&gt;0,VLOOKUP(Q208,FS_tider,2,0),0)</f>
        <v>0</v>
      </c>
      <c r="AE208" s="218"/>
      <c r="AF208" s="218" t="n">
        <f aca="false">SUM(W208:AE208)</f>
        <v>0</v>
      </c>
      <c r="AG208" s="220" t="n">
        <f aca="false">((AC208*2)+(W208*2)+(X208*1)+(Y208*0.77)+(Z208*0.68)+(AD208*0.8))</f>
        <v>0</v>
      </c>
      <c r="AH208" s="220" t="n">
        <f aca="false">(AG208+(((I208*V208)-SUM(W208:AE208))*0.3))</f>
        <v>24</v>
      </c>
      <c r="AI208" s="221" t="n">
        <f aca="false">IF(AH208&gt;1,AVERAGE(AH207:AH208),"")</f>
        <v>24</v>
      </c>
      <c r="AJ208" s="221" t="n">
        <f aca="false">IF(AH208&gt;1,AVERAGE(AH206:AH208),"")</f>
        <v>24</v>
      </c>
      <c r="AK208" s="221"/>
      <c r="AL208" s="221"/>
    </row>
    <row collapsed="false" customFormat="false" customHeight="true" hidden="false" ht="12" outlineLevel="0" r="209">
      <c r="C209" s="223" t="s">
        <v>69</v>
      </c>
      <c r="D209" s="117" t="n">
        <f aca="false">AA213</f>
        <v>0</v>
      </c>
      <c r="F209" s="215" t="inlineStr">
        <f aca="false">F208+1</f>
        <is>
          <t/>
        </is>
      </c>
      <c r="G209" s="119" t="s">
        <v>227</v>
      </c>
      <c r="H209" s="119"/>
      <c r="I209" s="120" t="n">
        <v>80</v>
      </c>
      <c r="J209" s="121"/>
      <c r="K209" s="126"/>
      <c r="L209" s="127"/>
      <c r="M209" s="121"/>
      <c r="N209" s="126"/>
      <c r="O209" s="126" t="s">
        <v>152</v>
      </c>
      <c r="P209" s="126"/>
      <c r="Q209" s="121"/>
      <c r="R209" s="122"/>
      <c r="S209" s="122"/>
      <c r="T209" s="122"/>
      <c r="U209" s="217"/>
      <c r="V209" s="218" t="n">
        <f aca="false">$V$2</f>
        <v>1</v>
      </c>
      <c r="W209" s="219" t="n">
        <f aca="false">IF(J209&lt;&gt;0,VLOOKUP(J209,Max_tider,2,0),0)</f>
        <v>0</v>
      </c>
      <c r="X209" s="219" t="n">
        <f aca="false">IF(K209&lt;&gt;0,VLOOKUP(K209,AT_tider,2,0),0)</f>
        <v>0</v>
      </c>
      <c r="Y209" s="219" t="n">
        <f aca="false">IF(L209&lt;&gt;0,VLOOKUP(L209,SubAT_tider,2,0),0)</f>
        <v>0</v>
      </c>
      <c r="Z209" s="219" t="n">
        <f aca="false">IF(M209&lt;&gt;0,VLOOKUP(M209,IG_tider,2,0),0)</f>
        <v>0</v>
      </c>
      <c r="AA209" s="219"/>
      <c r="AB209" s="219"/>
      <c r="AC209" s="219" t="n">
        <f aca="false">IF(P209&lt;&gt;0,VLOOKUP(P209,Power_tider,2,0),0)</f>
        <v>0</v>
      </c>
      <c r="AD209" s="219" t="n">
        <f aca="false">IF(Q209&lt;&gt;0,VLOOKUP(Q209,FS_tider,2,0),0)</f>
        <v>0</v>
      </c>
      <c r="AE209" s="218"/>
      <c r="AF209" s="218" t="n">
        <f aca="false">SUM(W209:AE209)</f>
        <v>0</v>
      </c>
      <c r="AG209" s="220" t="n">
        <f aca="false">((AC209*2)+(W209*2)+(X209*1)+(Y209*0.77)+(Z209*0.68)+(AD209*0.8))</f>
        <v>0</v>
      </c>
      <c r="AH209" s="220" t="n">
        <f aca="false">(AG209+(((I209*V209)-SUM(W209:AE209))*0.3))</f>
        <v>24</v>
      </c>
      <c r="AI209" s="221" t="n">
        <f aca="false">IF(AH209&gt;1,AVERAGE(AH208:AH209),"")</f>
        <v>24</v>
      </c>
      <c r="AJ209" s="221" t="n">
        <f aca="false">IF(AH209&gt;1,AVERAGE(AH207:AH209),"")</f>
        <v>24</v>
      </c>
      <c r="AK209" s="221"/>
      <c r="AL209" s="221"/>
    </row>
    <row collapsed="false" customFormat="false" customHeight="true" hidden="false" ht="12" outlineLevel="0" r="210">
      <c r="C210" s="223" t="s">
        <v>70</v>
      </c>
      <c r="D210" s="117" t="n">
        <f aca="false">AB213</f>
        <v>0</v>
      </c>
      <c r="F210" s="215" t="inlineStr">
        <f aca="false">F209+1</f>
        <is>
          <t/>
        </is>
      </c>
      <c r="G210" s="119" t="s">
        <v>192</v>
      </c>
      <c r="H210" s="119"/>
      <c r="I210" s="120" t="n">
        <v>80</v>
      </c>
      <c r="J210" s="121"/>
      <c r="K210" s="121" t="s">
        <v>193</v>
      </c>
      <c r="L210" s="121"/>
      <c r="M210" s="121"/>
      <c r="N210" s="121" t="s">
        <v>152</v>
      </c>
      <c r="O210" s="121"/>
      <c r="P210" s="127"/>
      <c r="Q210" s="121"/>
      <c r="R210" s="122" t="s">
        <v>229</v>
      </c>
      <c r="S210" s="122"/>
      <c r="T210" s="122"/>
      <c r="U210" s="224"/>
      <c r="V210" s="218" t="n">
        <f aca="false">$V$2</f>
        <v>1</v>
      </c>
      <c r="W210" s="219" t="n">
        <f aca="false">IF(J210&lt;&gt;0,VLOOKUP(J210,Max_tider,2,0),0)</f>
        <v>0</v>
      </c>
      <c r="X210" s="219" t="n">
        <f aca="false">IF(K210&lt;&gt;0,VLOOKUP(K210,AT_tider,2,0),0)</f>
        <v>8</v>
      </c>
      <c r="Y210" s="219" t="n">
        <f aca="false">IF(L210&lt;&gt;0,VLOOKUP(L210,SubAT_tider,2,0),0)</f>
        <v>0</v>
      </c>
      <c r="Z210" s="219" t="n">
        <f aca="false">IF(M210&lt;&gt;0,VLOOKUP(M210,IG_tider,2,0),0)</f>
        <v>0</v>
      </c>
      <c r="AA210" s="219"/>
      <c r="AB210" s="219"/>
      <c r="AC210" s="219" t="n">
        <f aca="false">IF(P210&lt;&gt;0,VLOOKUP(P210,Power_tider,2,0),0)</f>
        <v>0</v>
      </c>
      <c r="AD210" s="219" t="n">
        <f aca="false">IF(Q210&lt;&gt;0,VLOOKUP(Q210,FS_tider,2,0),0)</f>
        <v>0</v>
      </c>
      <c r="AE210" s="218"/>
      <c r="AF210" s="218" t="n">
        <f aca="false">SUM(W210:AE210)</f>
        <v>8</v>
      </c>
      <c r="AG210" s="220" t="n">
        <f aca="false">((AC210*2)+(W210*2)+(X210*1)+(Y210*0.77)+(Z210*0.68)+(AD210*0.8))</f>
        <v>8</v>
      </c>
      <c r="AH210" s="220" t="n">
        <f aca="false">(AG210+(((I210*V210)-SUM(W210:AE210))*0.3))</f>
        <v>29.6</v>
      </c>
      <c r="AI210" s="221" t="n">
        <f aca="false">IF(AH210&gt;1,AVERAGE(AH209:AH210),"")</f>
        <v>26.8</v>
      </c>
      <c r="AJ210" s="221" t="n">
        <f aca="false">IF(AH210&gt;1,AVERAGE(AH208:AH210),"")</f>
        <v>25.8666666666667</v>
      </c>
      <c r="AK210" s="221"/>
      <c r="AL210" s="221"/>
    </row>
    <row collapsed="false" customFormat="false" customHeight="true" hidden="false" ht="12" outlineLevel="0" r="211">
      <c r="C211" s="214" t="s">
        <v>20</v>
      </c>
      <c r="D211" s="117" t="n">
        <f aca="false">AC213</f>
        <v>0</v>
      </c>
      <c r="F211" s="215" t="inlineStr">
        <f aca="false">F210+1</f>
        <is>
          <t/>
        </is>
      </c>
      <c r="G211" s="119" t="s">
        <v>192</v>
      </c>
      <c r="H211" s="119"/>
      <c r="I211" s="120" t="n">
        <v>120</v>
      </c>
      <c r="J211" s="121"/>
      <c r="K211" s="121"/>
      <c r="L211" s="121"/>
      <c r="M211" s="121" t="s">
        <v>202</v>
      </c>
      <c r="N211" s="121" t="s">
        <v>152</v>
      </c>
      <c r="O211" s="121"/>
      <c r="P211" s="121"/>
      <c r="Q211" s="121"/>
      <c r="R211" s="122" t="s">
        <v>230</v>
      </c>
      <c r="S211" s="122"/>
      <c r="T211" s="122"/>
      <c r="U211" s="224"/>
      <c r="V211" s="218" t="n">
        <f aca="false">$V$2</f>
        <v>1</v>
      </c>
      <c r="W211" s="219" t="n">
        <f aca="false">IF(J211&lt;&gt;0,VLOOKUP(J211,Max_tider,2,0),0)</f>
        <v>0</v>
      </c>
      <c r="X211" s="219" t="n">
        <f aca="false">IF(K211&lt;&gt;0,VLOOKUP(K211,AT_tider,2,0),0)</f>
        <v>0</v>
      </c>
      <c r="Y211" s="219" t="n">
        <f aca="false">IF(L211&lt;&gt;0,VLOOKUP(L211,SubAT_tider,2,0),0)</f>
        <v>0</v>
      </c>
      <c r="Z211" s="219" t="n">
        <f aca="false">IF(M211&lt;&gt;0,VLOOKUP(M211,IG_tider,2,0),0)</f>
        <v>30</v>
      </c>
      <c r="AA211" s="219"/>
      <c r="AB211" s="219"/>
      <c r="AC211" s="219" t="n">
        <f aca="false">IF(P211&lt;&gt;0,VLOOKUP(P211,Power_tider,2,0),0)</f>
        <v>0</v>
      </c>
      <c r="AD211" s="219" t="n">
        <f aca="false">IF(Q211&lt;&gt;0,VLOOKUP(Q211,FS_tider,2,0),0)</f>
        <v>0</v>
      </c>
      <c r="AE211" s="218"/>
      <c r="AF211" s="218" t="n">
        <f aca="false">SUM(W211:AE211)</f>
        <v>30</v>
      </c>
      <c r="AG211" s="220" t="n">
        <f aca="false">((AC211*2)+(W211*2)+(X211*1)+(Y211*0.77)+(Z211*0.68)+(AD211*0.8))</f>
        <v>20.4</v>
      </c>
      <c r="AH211" s="220" t="n">
        <f aca="false">(AG211+(((I211*V211)-SUM(W211:AE211))*0.3))</f>
        <v>47.4</v>
      </c>
      <c r="AI211" s="221" t="n">
        <f aca="false">IF(AH211&gt;1,AVERAGE(AH210:AH211),"")</f>
        <v>38.5</v>
      </c>
      <c r="AJ211" s="221" t="n">
        <f aca="false">IF(AH211&gt;1,AVERAGE(AH209:AH211),"")</f>
        <v>33.6666666666667</v>
      </c>
      <c r="AK211" s="221"/>
      <c r="AL211" s="221"/>
    </row>
    <row collapsed="false" customFormat="false" customHeight="true" hidden="false" ht="12" outlineLevel="0" r="212">
      <c r="C212" s="214" t="s">
        <v>21</v>
      </c>
      <c r="D212" s="117" t="n">
        <f aca="false">AD213</f>
        <v>0</v>
      </c>
      <c r="F212" s="215" t="inlineStr">
        <f aca="false">F211+1</f>
        <is>
          <t/>
        </is>
      </c>
      <c r="G212" s="119" t="s">
        <v>192</v>
      </c>
      <c r="H212" s="119"/>
      <c r="I212" s="120" t="n">
        <v>180</v>
      </c>
      <c r="J212" s="126"/>
      <c r="K212" s="121"/>
      <c r="L212" s="127"/>
      <c r="M212" s="127"/>
      <c r="N212" s="121" t="s">
        <v>152</v>
      </c>
      <c r="O212" s="121"/>
      <c r="P212" s="121"/>
      <c r="Q212" s="121"/>
      <c r="R212" s="122" t="s">
        <v>231</v>
      </c>
      <c r="S212" s="122"/>
      <c r="T212" s="122"/>
      <c r="U212" s="224"/>
      <c r="V212" s="218" t="n">
        <f aca="false">$V$2</f>
        <v>1</v>
      </c>
      <c r="W212" s="219" t="n">
        <f aca="false">IF(J212&lt;&gt;0,VLOOKUP(J212,Max_tider,2,0),0)</f>
        <v>0</v>
      </c>
      <c r="X212" s="219" t="n">
        <f aca="false">IF(K212&lt;&gt;0,VLOOKUP(K212,AT_tider,2,0),0)</f>
        <v>0</v>
      </c>
      <c r="Y212" s="219" t="n">
        <f aca="false">IF(L212&lt;&gt;0,VLOOKUP(L212,SubAT_tider,2,0),0)</f>
        <v>0</v>
      </c>
      <c r="Z212" s="219" t="n">
        <f aca="false">IF(M212&lt;&gt;0,VLOOKUP(M212,IG_tider,2,0),0)</f>
        <v>0</v>
      </c>
      <c r="AA212" s="219"/>
      <c r="AB212" s="219"/>
      <c r="AC212" s="219" t="n">
        <f aca="false">IF(P212&lt;&gt;0,VLOOKUP(P212,Power_tider,2,0),0)</f>
        <v>0</v>
      </c>
      <c r="AD212" s="219" t="n">
        <f aca="false">IF(Q212&lt;&gt;0,VLOOKUP(Q212,FS_tider,2,0),0)</f>
        <v>0</v>
      </c>
      <c r="AE212" s="218"/>
      <c r="AF212" s="218" t="n">
        <f aca="false">SUM(W212:AE212)</f>
        <v>0</v>
      </c>
      <c r="AG212" s="220" t="n">
        <f aca="false">((AC212*2)+(W212*2)+(X212*1)+(Y212*0.77)+(Z212*0.68)+(AD212*0.8))</f>
        <v>0</v>
      </c>
      <c r="AH212" s="220" t="n">
        <f aca="false">(AG212+(((I212*V212)-SUM(W212:AE212))*0.3))</f>
        <v>54</v>
      </c>
      <c r="AI212" s="221" t="n">
        <f aca="false">IF(AH212&gt;1,AVERAGE(AH211:AH212),"")</f>
        <v>50.7</v>
      </c>
      <c r="AJ212" s="221" t="n">
        <f aca="false">IF(AH212&gt;1,AVERAGE(AH210:AH212),"")</f>
        <v>43.6666666666667</v>
      </c>
      <c r="AK212" s="221"/>
      <c r="AL212" s="221"/>
    </row>
    <row collapsed="false" customFormat="false" customHeight="true" hidden="false" ht="12" outlineLevel="0" r="213">
      <c r="C213" s="214" t="s">
        <v>22</v>
      </c>
      <c r="D213" s="117" t="n">
        <f aca="false">AE213</f>
        <v>0</v>
      </c>
      <c r="E213" s="117"/>
      <c r="F213" s="225"/>
      <c r="G213" s="131"/>
      <c r="H213" s="131"/>
      <c r="I213" s="132" t="n">
        <f aca="false">SUM(I206:I212)/60</f>
        <v>11.6666666666667</v>
      </c>
      <c r="J213" s="133"/>
      <c r="K213" s="131"/>
      <c r="L213" s="131"/>
      <c r="M213" s="131"/>
      <c r="N213" s="131"/>
      <c r="O213" s="131"/>
      <c r="P213" s="131"/>
      <c r="Q213" s="131"/>
      <c r="R213" s="131"/>
      <c r="S213" s="131"/>
      <c r="T213" s="131"/>
      <c r="U213" s="226" t="s">
        <v>135</v>
      </c>
      <c r="V213" s="190"/>
      <c r="W213" s="227" t="n">
        <f aca="false">SUM(W206:W212)</f>
        <v>0</v>
      </c>
      <c r="X213" s="227" t="n">
        <f aca="false">SUM(X206:X212)</f>
        <v>8</v>
      </c>
      <c r="Y213" s="227" t="n">
        <f aca="false">SUM(Y206:Y212)</f>
        <v>0</v>
      </c>
      <c r="Z213" s="227" t="n">
        <f aca="false">SUM(Z206:Z212)</f>
        <v>30</v>
      </c>
      <c r="AA213" s="227" t="n">
        <f aca="false">SUM(AA206:AA212)</f>
        <v>0</v>
      </c>
      <c r="AB213" s="227" t="n">
        <f aca="false">SUM(AB206:AB212)</f>
        <v>0</v>
      </c>
      <c r="AC213" s="227" t="n">
        <f aca="false">SUM(AC206:AC212)</f>
        <v>0</v>
      </c>
      <c r="AD213" s="227" t="n">
        <f aca="false">SUM(AD206:AD212)</f>
        <v>0</v>
      </c>
      <c r="AE213" s="227" t="n">
        <f aca="false">SUM(AE206:AE212)</f>
        <v>0</v>
      </c>
      <c r="AF213" s="228" t="n">
        <f aca="false">SUM(AF206:AF212)</f>
        <v>38</v>
      </c>
      <c r="AG213" s="228" t="n">
        <f aca="false">SUM(AG206:AG212)</f>
        <v>28.4</v>
      </c>
      <c r="AH213" s="228" t="n">
        <f aca="false">SUM(AH206:AH212)</f>
        <v>227</v>
      </c>
      <c r="AI213" s="221"/>
      <c r="AJ213" s="221"/>
      <c r="AK213" s="221" t="n">
        <f aca="false">IF(AH213&gt;1,AVERAGE(AH213,AH204,AH195,AH186,AH177))</f>
        <v>281.6342</v>
      </c>
      <c r="AL213" s="221" t="n">
        <f aca="false">IF(AH213&gt;1,AVERAGE(AH213,AH204))</f>
        <v>296.0555</v>
      </c>
    </row>
    <row collapsed="false" customFormat="false" customHeight="true" hidden="false" ht="12" outlineLevel="0" r="214">
      <c r="E214" s="117"/>
      <c r="F214" s="230" t="s">
        <v>232</v>
      </c>
      <c r="AF214" s="231" t="str">
        <f aca="false">IF(SUM(W214:AE214)&gt;0,(SUM(W214:AE214)),"")</f>
        <v/>
      </c>
    </row>
    <row collapsed="false" customFormat="false" customHeight="true" hidden="false" ht="12" outlineLevel="0" r="215">
      <c r="A215" s="212" t="s">
        <v>12</v>
      </c>
      <c r="B215" s="213" t="n">
        <f aca="false">I222</f>
        <v>12.6666666666667</v>
      </c>
      <c r="C215" s="214" t="s">
        <v>15</v>
      </c>
      <c r="D215" s="117" t="n">
        <f aca="false">X222</f>
        <v>0</v>
      </c>
      <c r="F215" s="215" t="inlineStr">
        <f aca="false">F212+1</f>
        <is>
          <t/>
        </is>
      </c>
      <c r="G215" s="119" t="s">
        <v>227</v>
      </c>
      <c r="H215" s="119"/>
      <c r="I215" s="120" t="n">
        <v>80</v>
      </c>
      <c r="J215" s="121"/>
      <c r="K215" s="121"/>
      <c r="L215" s="121"/>
      <c r="M215" s="121"/>
      <c r="N215" s="121"/>
      <c r="O215" s="121" t="s">
        <v>152</v>
      </c>
      <c r="P215" s="121"/>
      <c r="Q215" s="121"/>
      <c r="R215" s="122" t="s">
        <v>233</v>
      </c>
      <c r="S215" s="122"/>
      <c r="T215" s="122"/>
      <c r="U215" s="217"/>
      <c r="V215" s="218" t="n">
        <f aca="false">$V$2</f>
        <v>1</v>
      </c>
      <c r="W215" s="219" t="n">
        <f aca="false">IF(J215&lt;&gt;0,VLOOKUP(J215,Max_tider,2,0),0)</f>
        <v>0</v>
      </c>
      <c r="X215" s="219" t="n">
        <f aca="false">IF(K215&lt;&gt;0,VLOOKUP(K215,AT_tider,2,0),0)</f>
        <v>0</v>
      </c>
      <c r="Y215" s="219" t="n">
        <f aca="false">IF(L215&lt;&gt;0,VLOOKUP(L215,SubAT_tider,2,0),0)</f>
        <v>0</v>
      </c>
      <c r="Z215" s="219" t="n">
        <f aca="false">IF(M215&lt;&gt;0,VLOOKUP(M215,IG_tider,2,0),0)</f>
        <v>0</v>
      </c>
      <c r="AA215" s="219"/>
      <c r="AB215" s="219"/>
      <c r="AC215" s="219" t="n">
        <f aca="false">IF(P215&lt;&gt;0,VLOOKUP(P215,Power_tider,2,0),0)</f>
        <v>0</v>
      </c>
      <c r="AD215" s="219" t="n">
        <f aca="false">IF(Q215&lt;&gt;0,VLOOKUP(Q215,FS_tider,2,0),0)</f>
        <v>0</v>
      </c>
      <c r="AE215" s="218"/>
      <c r="AF215" s="218" t="n">
        <f aca="false">SUM(W215:AE215)</f>
        <v>0</v>
      </c>
      <c r="AG215" s="220" t="n">
        <f aca="false">((AC215*2)+(W215*2)+(X215*1)+(Y215*0.77)+(Z215*0.68)+(AD215*0.8))</f>
        <v>0</v>
      </c>
      <c r="AH215" s="220" t="n">
        <f aca="false">(AG215+(((I215*V215)-SUM(W215:AE215))*0.3))</f>
        <v>24</v>
      </c>
      <c r="AI215" s="221" t="n">
        <f aca="false">IF(AH215&gt;1,AVERAGE(AH212,AH215),"")</f>
        <v>39</v>
      </c>
      <c r="AJ215" s="221" t="n">
        <f aca="false">IF(AH215&gt;1,AVERAGE(AH211,AH212,AH215),"")</f>
        <v>41.8</v>
      </c>
      <c r="AK215" s="221"/>
      <c r="AL215" s="221"/>
    </row>
    <row collapsed="false" customFormat="false" customHeight="true" hidden="false" ht="12" outlineLevel="0" r="216">
      <c r="A216" s="222" t="s">
        <v>13</v>
      </c>
      <c r="B216" s="213" t="n">
        <f aca="false">W222</f>
        <v>8</v>
      </c>
      <c r="C216" s="214" t="s">
        <v>16</v>
      </c>
      <c r="D216" s="117" t="n">
        <f aca="false">Y222</f>
        <v>30</v>
      </c>
      <c r="F216" s="215" t="inlineStr">
        <f aca="false">F215+1</f>
        <is>
          <t/>
        </is>
      </c>
      <c r="G216" s="119" t="s">
        <v>192</v>
      </c>
      <c r="H216" s="119"/>
      <c r="I216" s="120" t="n">
        <v>120</v>
      </c>
      <c r="J216" s="126"/>
      <c r="K216" s="126"/>
      <c r="L216" s="126" t="s">
        <v>202</v>
      </c>
      <c r="M216" s="126"/>
      <c r="N216" s="126" t="s">
        <v>152</v>
      </c>
      <c r="O216" s="126"/>
      <c r="P216" s="216"/>
      <c r="Q216" s="126"/>
      <c r="R216" s="122" t="s">
        <v>234</v>
      </c>
      <c r="S216" s="122"/>
      <c r="T216" s="122"/>
      <c r="U216" s="217"/>
      <c r="V216" s="218" t="n">
        <f aca="false">$V$2</f>
        <v>1</v>
      </c>
      <c r="W216" s="219" t="n">
        <f aca="false">IF(J216&lt;&gt;0,VLOOKUP(J216,Max_tider,2,0),0)</f>
        <v>0</v>
      </c>
      <c r="X216" s="219" t="n">
        <f aca="false">IF(K216&lt;&gt;0,VLOOKUP(K216,AT_tider,2,0),0)</f>
        <v>0</v>
      </c>
      <c r="Y216" s="219" t="n">
        <f aca="false">IF(L216&lt;&gt;0,VLOOKUP(L216,SubAT_tider,2,0),0)</f>
        <v>30</v>
      </c>
      <c r="Z216" s="219" t="n">
        <f aca="false">IF(M216&lt;&gt;0,VLOOKUP(M216,IG_tider,2,0),0)</f>
        <v>0</v>
      </c>
      <c r="AA216" s="219"/>
      <c r="AB216" s="219"/>
      <c r="AC216" s="219" t="n">
        <f aca="false">IF(P216&lt;&gt;0,VLOOKUP(P216,Power_tider,2,0),0)</f>
        <v>0</v>
      </c>
      <c r="AD216" s="219" t="n">
        <f aca="false">IF(Q216&lt;&gt;0,VLOOKUP(Q216,FS_tider,2,0),0)</f>
        <v>0</v>
      </c>
      <c r="AE216" s="218"/>
      <c r="AF216" s="218" t="n">
        <f aca="false">SUM(W216:AE216)</f>
        <v>30</v>
      </c>
      <c r="AG216" s="220" t="n">
        <f aca="false">((AC216*2)+(W216*2)+(X216*1)+(Y216*0.77)+(Z216*0.68)+(AD216*0.8))</f>
        <v>23.1</v>
      </c>
      <c r="AH216" s="220" t="n">
        <f aca="false">(AG216+(((I216*V216)-SUM(W216:AE216))*0.3))</f>
        <v>50.1</v>
      </c>
      <c r="AI216" s="221" t="n">
        <f aca="false">IF(AH216&gt;1,AVERAGE(AH215:AH216),"")</f>
        <v>37.05</v>
      </c>
      <c r="AJ216" s="221" t="n">
        <f aca="false">IF(AH216&gt;1,AVERAGE(AH212,AH215,AH216),"")</f>
        <v>42.7</v>
      </c>
      <c r="AK216" s="221"/>
      <c r="AL216" s="221"/>
    </row>
    <row collapsed="false" customFormat="false" customHeight="true" hidden="false" ht="12" outlineLevel="0" r="217">
      <c r="C217" s="223" t="s">
        <v>17</v>
      </c>
      <c r="D217" s="117" t="n">
        <f aca="false">Z222</f>
        <v>35</v>
      </c>
      <c r="F217" s="215" t="inlineStr">
        <f aca="false">F216+1</f>
        <is>
          <t/>
        </is>
      </c>
      <c r="G217" s="119" t="s">
        <v>192</v>
      </c>
      <c r="H217" s="119"/>
      <c r="I217" s="126" t="n">
        <v>90</v>
      </c>
      <c r="J217" s="126"/>
      <c r="K217" s="126"/>
      <c r="L217" s="126"/>
      <c r="M217" s="126" t="s">
        <v>185</v>
      </c>
      <c r="N217" s="126" t="s">
        <v>152</v>
      </c>
      <c r="O217" s="126"/>
      <c r="P217" s="126"/>
      <c r="Q217" s="126"/>
      <c r="R217" s="122"/>
      <c r="S217" s="122"/>
      <c r="T217" s="122"/>
      <c r="U217" s="224"/>
      <c r="V217" s="218" t="n">
        <f aca="false">$V$2</f>
        <v>1</v>
      </c>
      <c r="W217" s="219" t="n">
        <f aca="false">IF(J217&lt;&gt;0,VLOOKUP(J217,Max_tider,2,0),0)</f>
        <v>0</v>
      </c>
      <c r="X217" s="219" t="n">
        <f aca="false">IF(K217&lt;&gt;0,VLOOKUP(K217,AT_tider,2,0),0)</f>
        <v>0</v>
      </c>
      <c r="Y217" s="219" t="n">
        <f aca="false">IF(L217&lt;&gt;0,VLOOKUP(L217,SubAT_tider,2,0),0)</f>
        <v>0</v>
      </c>
      <c r="Z217" s="219" t="n">
        <f aca="false">IF(M217&lt;&gt;0,VLOOKUP(M217,IG_tider,2,0),0)</f>
        <v>20</v>
      </c>
      <c r="AA217" s="219"/>
      <c r="AB217" s="219"/>
      <c r="AC217" s="219" t="n">
        <f aca="false">IF(P217&lt;&gt;0,VLOOKUP(P217,Power_tider,2,0),0)</f>
        <v>0</v>
      </c>
      <c r="AD217" s="219" t="n">
        <f aca="false">IF(Q217&lt;&gt;0,VLOOKUP(Q217,FS_tider,2,0),0)</f>
        <v>0</v>
      </c>
      <c r="AE217" s="218"/>
      <c r="AF217" s="218" t="n">
        <f aca="false">SUM(W217:AE217)</f>
        <v>20</v>
      </c>
      <c r="AG217" s="220" t="n">
        <f aca="false">((AC217*2)+(W217*2)+(X217*1)+(Y217*0.77)+(Z217*0.68)+(AD217*0.8))</f>
        <v>13.6</v>
      </c>
      <c r="AH217" s="220" t="n">
        <f aca="false">(AG217+(((I217*V217)-SUM(W217:AE217))*0.3))</f>
        <v>34.6</v>
      </c>
      <c r="AI217" s="221" t="n">
        <f aca="false">IF(AH217&gt;1,AVERAGE(AH216:AH217),"")</f>
        <v>42.35</v>
      </c>
      <c r="AJ217" s="221" t="n">
        <f aca="false">IF(AH217&gt;1,AVERAGE(AH215:AH217),"")</f>
        <v>36.2333333333333</v>
      </c>
      <c r="AK217" s="221"/>
      <c r="AL217" s="221"/>
    </row>
    <row collapsed="false" customFormat="false" customHeight="true" hidden="false" ht="12" outlineLevel="0" r="218">
      <c r="C218" s="223" t="s">
        <v>69</v>
      </c>
      <c r="D218" s="117" t="n">
        <f aca="false">AA222</f>
        <v>0</v>
      </c>
      <c r="F218" s="215" t="inlineStr">
        <f aca="false">F217+1</f>
        <is>
          <t/>
        </is>
      </c>
      <c r="G218" s="119" t="s">
        <v>192</v>
      </c>
      <c r="H218" s="119"/>
      <c r="I218" s="120" t="n">
        <v>120</v>
      </c>
      <c r="J218" s="121"/>
      <c r="K218" s="126"/>
      <c r="L218" s="121"/>
      <c r="M218" s="121"/>
      <c r="N218" s="121" t="s">
        <v>152</v>
      </c>
      <c r="O218" s="121"/>
      <c r="P218" s="121" t="s">
        <v>216</v>
      </c>
      <c r="Q218" s="121"/>
      <c r="R218" s="122" t="s">
        <v>235</v>
      </c>
      <c r="S218" s="122"/>
      <c r="T218" s="122"/>
      <c r="U218" s="217"/>
      <c r="V218" s="218" t="n">
        <f aca="false">$V$2</f>
        <v>1</v>
      </c>
      <c r="W218" s="219" t="n">
        <f aca="false">IF(J218&lt;&gt;0,VLOOKUP(J218,Max_tider,2,0),0)</f>
        <v>0</v>
      </c>
      <c r="X218" s="219" t="n">
        <f aca="false">IF(K218&lt;&gt;0,VLOOKUP(K218,AT_tider,2,0),0)</f>
        <v>0</v>
      </c>
      <c r="Y218" s="219" t="n">
        <f aca="false">IF(L218&lt;&gt;0,VLOOKUP(L218,SubAT_tider,2,0),0)</f>
        <v>0</v>
      </c>
      <c r="Z218" s="219" t="n">
        <f aca="false">IF(M218&lt;&gt;0,VLOOKUP(M218,IG_tider,2,0),0)</f>
        <v>0</v>
      </c>
      <c r="AA218" s="219"/>
      <c r="AB218" s="219"/>
      <c r="AC218" s="219" t="n">
        <f aca="false">IF(P218&lt;&gt;0,VLOOKUP(P218,Power_tider,2,0),0)</f>
        <v>8</v>
      </c>
      <c r="AD218" s="219" t="n">
        <f aca="false">IF(Q218&lt;&gt;0,VLOOKUP(Q218,FS_tider,2,0),0)</f>
        <v>0</v>
      </c>
      <c r="AE218" s="218"/>
      <c r="AF218" s="218" t="n">
        <f aca="false">SUM(W218:AE218)</f>
        <v>8</v>
      </c>
      <c r="AG218" s="220" t="n">
        <f aca="false">((AC218*2)+(W218*2)+(X218*1)+(Y218*0.77)+(Z218*0.68)+(AD218*0.8))</f>
        <v>16</v>
      </c>
      <c r="AH218" s="220" t="n">
        <f aca="false">(AG218+(((I218*V218)-SUM(W218:AE218))*0.3))</f>
        <v>49.6</v>
      </c>
      <c r="AI218" s="221" t="n">
        <f aca="false">IF(AH218&gt;1,AVERAGE(AH217:AH218),"")</f>
        <v>42.1</v>
      </c>
      <c r="AJ218" s="221" t="n">
        <f aca="false">IF(AH218&gt;1,AVERAGE(AH216:AH218),"")</f>
        <v>44.7666666666667</v>
      </c>
      <c r="AK218" s="221"/>
      <c r="AL218" s="221"/>
    </row>
    <row collapsed="false" customFormat="false" customHeight="true" hidden="false" ht="12" outlineLevel="0" r="219">
      <c r="C219" s="223" t="s">
        <v>70</v>
      </c>
      <c r="D219" s="117" t="n">
        <f aca="false">AB222</f>
        <v>0</v>
      </c>
      <c r="F219" s="215" t="inlineStr">
        <f aca="false">F218+1</f>
        <is>
          <t/>
        </is>
      </c>
      <c r="G219" s="119" t="s">
        <v>227</v>
      </c>
      <c r="H219" s="119"/>
      <c r="I219" s="120" t="n">
        <v>80</v>
      </c>
      <c r="J219" s="121"/>
      <c r="K219" s="121"/>
      <c r="L219" s="121"/>
      <c r="M219" s="121"/>
      <c r="N219" s="121"/>
      <c r="O219" s="121" t="s">
        <v>152</v>
      </c>
      <c r="P219" s="121"/>
      <c r="Q219" s="121"/>
      <c r="R219" s="122"/>
      <c r="S219" s="122"/>
      <c r="T219" s="122"/>
      <c r="U219" s="224"/>
      <c r="V219" s="218" t="n">
        <f aca="false">$V$2</f>
        <v>1</v>
      </c>
      <c r="W219" s="219" t="n">
        <f aca="false">IF(J219&lt;&gt;0,VLOOKUP(J219,Max_tider,2,0),0)</f>
        <v>0</v>
      </c>
      <c r="X219" s="219" t="n">
        <f aca="false">IF(K219&lt;&gt;0,VLOOKUP(K219,AT_tider,2,0),0)</f>
        <v>0</v>
      </c>
      <c r="Y219" s="219" t="n">
        <f aca="false">IF(L219&lt;&gt;0,VLOOKUP(L219,SubAT_tider,2,0),0)</f>
        <v>0</v>
      </c>
      <c r="Z219" s="219" t="n">
        <f aca="false">IF(M219&lt;&gt;0,VLOOKUP(M219,IG_tider,2,0),0)</f>
        <v>0</v>
      </c>
      <c r="AA219" s="219"/>
      <c r="AB219" s="219"/>
      <c r="AC219" s="219" t="n">
        <f aca="false">IF(P219&lt;&gt;0,VLOOKUP(P219,Power_tider,2,0),0)</f>
        <v>0</v>
      </c>
      <c r="AD219" s="219" t="n">
        <f aca="false">IF(Q219&lt;&gt;0,VLOOKUP(Q219,FS_tider,2,0),0)</f>
        <v>0</v>
      </c>
      <c r="AE219" s="218"/>
      <c r="AF219" s="218" t="n">
        <f aca="false">SUM(W219:AE219)</f>
        <v>0</v>
      </c>
      <c r="AG219" s="220" t="n">
        <f aca="false">((AC219*2)+(W219*2)+(X219*1)+(Y219*0.77)+(Z219*0.68)+(AD219*0.8))</f>
        <v>0</v>
      </c>
      <c r="AH219" s="220" t="n">
        <f aca="false">(AG219+(((I219*V219)-SUM(W219:AE219))*0.3))</f>
        <v>24</v>
      </c>
      <c r="AI219" s="221" t="n">
        <f aca="false">IF(AH219&gt;1,AVERAGE(AH218:AH219),"")</f>
        <v>36.8</v>
      </c>
      <c r="AJ219" s="221" t="n">
        <f aca="false">IF(AH219&gt;1,AVERAGE(AH217:AH219),"")</f>
        <v>36.0666666666667</v>
      </c>
      <c r="AK219" s="221"/>
      <c r="AL219" s="221"/>
    </row>
    <row collapsed="false" customFormat="false" customHeight="true" hidden="false" ht="12" outlineLevel="0" r="220">
      <c r="C220" s="214" t="s">
        <v>20</v>
      </c>
      <c r="D220" s="117" t="n">
        <f aca="false">AC222</f>
        <v>8</v>
      </c>
      <c r="F220" s="215" t="inlineStr">
        <f aca="false">F219+1</f>
        <is>
          <t/>
        </is>
      </c>
      <c r="G220" s="119" t="s">
        <v>192</v>
      </c>
      <c r="H220" s="119"/>
      <c r="I220" s="120" t="n">
        <v>120</v>
      </c>
      <c r="J220" s="121" t="s">
        <v>193</v>
      </c>
      <c r="K220" s="121"/>
      <c r="L220" s="121"/>
      <c r="M220" s="121" t="s">
        <v>160</v>
      </c>
      <c r="N220" s="121" t="s">
        <v>152</v>
      </c>
      <c r="O220" s="121"/>
      <c r="P220" s="127"/>
      <c r="Q220" s="121"/>
      <c r="R220" s="122" t="s">
        <v>236</v>
      </c>
      <c r="S220" s="122"/>
      <c r="T220" s="122"/>
      <c r="U220" s="224"/>
      <c r="V220" s="218" t="n">
        <f aca="false">$V$2</f>
        <v>1</v>
      </c>
      <c r="W220" s="219" t="n">
        <f aca="false">IF(J220&lt;&gt;0,VLOOKUP(J220,Max_tider,2,0),0)</f>
        <v>8</v>
      </c>
      <c r="X220" s="219" t="n">
        <f aca="false">IF(K220&lt;&gt;0,VLOOKUP(K220,AT_tider,2,0),0)</f>
        <v>0</v>
      </c>
      <c r="Y220" s="219" t="n">
        <f aca="false">IF(L220&lt;&gt;0,VLOOKUP(L220,SubAT_tider,2,0),0)</f>
        <v>0</v>
      </c>
      <c r="Z220" s="219" t="n">
        <f aca="false">IF(M220&lt;&gt;0,VLOOKUP(M220,IG_tider,2,0),0)</f>
        <v>15</v>
      </c>
      <c r="AA220" s="219"/>
      <c r="AB220" s="219"/>
      <c r="AC220" s="219" t="n">
        <f aca="false">IF(P220&lt;&gt;0,VLOOKUP(P220,Power_tider,2,0),0)</f>
        <v>0</v>
      </c>
      <c r="AD220" s="219" t="n">
        <f aca="false">IF(Q220&lt;&gt;0,VLOOKUP(Q220,FS_tider,2,0),0)</f>
        <v>0</v>
      </c>
      <c r="AE220" s="218"/>
      <c r="AF220" s="218" t="n">
        <f aca="false">SUM(W220:AE220)</f>
        <v>23</v>
      </c>
      <c r="AG220" s="220" t="n">
        <f aca="false">((AC220*2)+(W220*2)+(X220*1)+(Y220*0.77)+(Z220*0.68)+(AD220*0.8))</f>
        <v>26.2</v>
      </c>
      <c r="AH220" s="220" t="n">
        <f aca="false">(AG220+(((I220*V220)-SUM(W220:AE220))*0.3))</f>
        <v>55.3</v>
      </c>
      <c r="AI220" s="221" t="n">
        <f aca="false">IF(AH220&gt;1,AVERAGE(AH219:AH220),"")</f>
        <v>39.65</v>
      </c>
      <c r="AJ220" s="221" t="n">
        <f aca="false">IF(AH220&gt;1,AVERAGE(AH218:AH220),"")</f>
        <v>42.9666666666667</v>
      </c>
      <c r="AK220" s="221"/>
      <c r="AL220" s="221"/>
    </row>
    <row collapsed="false" customFormat="false" customHeight="true" hidden="false" ht="12" outlineLevel="0" r="221">
      <c r="C221" s="214" t="s">
        <v>21</v>
      </c>
      <c r="D221" s="117" t="n">
        <f aca="false">AD222</f>
        <v>24</v>
      </c>
      <c r="F221" s="215" t="inlineStr">
        <f aca="false">F220+1</f>
        <is>
          <t/>
        </is>
      </c>
      <c r="G221" s="119" t="s">
        <v>192</v>
      </c>
      <c r="H221" s="119"/>
      <c r="I221" s="120" t="n">
        <v>150</v>
      </c>
      <c r="J221" s="121"/>
      <c r="K221" s="121"/>
      <c r="L221" s="121"/>
      <c r="M221" s="121"/>
      <c r="N221" s="121" t="s">
        <v>152</v>
      </c>
      <c r="O221" s="121"/>
      <c r="P221" s="121"/>
      <c r="Q221" s="121" t="s">
        <v>177</v>
      </c>
      <c r="R221" s="122" t="s">
        <v>237</v>
      </c>
      <c r="S221" s="122"/>
      <c r="T221" s="122"/>
      <c r="U221" s="224"/>
      <c r="V221" s="218" t="n">
        <f aca="false">$V$2</f>
        <v>1</v>
      </c>
      <c r="W221" s="219" t="n">
        <f aca="false">IF(J221&lt;&gt;0,VLOOKUP(J221,Max_tider,2,0),0)</f>
        <v>0</v>
      </c>
      <c r="X221" s="219" t="n">
        <f aca="false">IF(K221&lt;&gt;0,VLOOKUP(K221,AT_tider,2,0),0)</f>
        <v>0</v>
      </c>
      <c r="Y221" s="219" t="n">
        <f aca="false">IF(L221&lt;&gt;0,VLOOKUP(L221,SubAT_tider,2,0),0)</f>
        <v>0</v>
      </c>
      <c r="Z221" s="219" t="n">
        <f aca="false">IF(M221&lt;&gt;0,VLOOKUP(M221,IG_tider,2,0),0)</f>
        <v>0</v>
      </c>
      <c r="AA221" s="219"/>
      <c r="AB221" s="219"/>
      <c r="AC221" s="219" t="n">
        <f aca="false">IF(P221&lt;&gt;0,VLOOKUP(P221,Power_tider,2,0),0)</f>
        <v>0</v>
      </c>
      <c r="AD221" s="219" t="n">
        <f aca="false">IF(Q221&lt;&gt;0,VLOOKUP(Q221,FS_tider,2,0),0)</f>
        <v>24</v>
      </c>
      <c r="AE221" s="218"/>
      <c r="AF221" s="218" t="n">
        <f aca="false">SUM(W221:AE221)</f>
        <v>24</v>
      </c>
      <c r="AG221" s="220" t="n">
        <f aca="false">((AC221*2)+(W221*2)+(X221*1)+(Y221*0.77)+(Z221*0.68)+(AD221*0.8))</f>
        <v>19.2</v>
      </c>
      <c r="AH221" s="220" t="n">
        <f aca="false">(AG221+(((I221*V221)-SUM(W221:AE221))*0.3))</f>
        <v>57</v>
      </c>
      <c r="AI221" s="221" t="n">
        <f aca="false">IF(AH221&gt;1,AVERAGE(AH220:AH221),"")</f>
        <v>56.15</v>
      </c>
      <c r="AJ221" s="221" t="n">
        <f aca="false">IF(AH221&gt;1,AVERAGE(AH219:AH221),"")</f>
        <v>45.4333333333333</v>
      </c>
      <c r="AK221" s="221"/>
      <c r="AL221" s="221"/>
    </row>
    <row collapsed="false" customFormat="false" customHeight="true" hidden="false" ht="12" outlineLevel="0" r="222">
      <c r="C222" s="214" t="s">
        <v>22</v>
      </c>
      <c r="D222" s="117" t="n">
        <f aca="false">AE222</f>
        <v>0</v>
      </c>
      <c r="E222" s="117"/>
      <c r="F222" s="225"/>
      <c r="G222" s="131"/>
      <c r="H222" s="131"/>
      <c r="I222" s="132" t="n">
        <f aca="false">SUM(I215:I221)/60</f>
        <v>12.6666666666667</v>
      </c>
      <c r="J222" s="133"/>
      <c r="K222" s="131"/>
      <c r="L222" s="131"/>
      <c r="M222" s="131"/>
      <c r="N222" s="131"/>
      <c r="O222" s="131"/>
      <c r="P222" s="131"/>
      <c r="Q222" s="131"/>
      <c r="R222" s="131"/>
      <c r="S222" s="131"/>
      <c r="T222" s="131"/>
      <c r="U222" s="226" t="s">
        <v>135</v>
      </c>
      <c r="V222" s="190"/>
      <c r="W222" s="227" t="n">
        <f aca="false">SUM(W215:W221)</f>
        <v>8</v>
      </c>
      <c r="X222" s="227" t="n">
        <f aca="false">SUM(X215:X221)</f>
        <v>0</v>
      </c>
      <c r="Y222" s="227" t="n">
        <f aca="false">SUM(Y215:Y221)</f>
        <v>30</v>
      </c>
      <c r="Z222" s="227" t="n">
        <f aca="false">SUM(Z215:Z221)</f>
        <v>35</v>
      </c>
      <c r="AA222" s="227" t="n">
        <f aca="false">SUM(AA215:AA221)</f>
        <v>0</v>
      </c>
      <c r="AB222" s="227" t="n">
        <f aca="false">SUM(AB215:AB221)</f>
        <v>0</v>
      </c>
      <c r="AC222" s="227" t="n">
        <f aca="false">SUM(AC215:AC221)</f>
        <v>8</v>
      </c>
      <c r="AD222" s="227" t="n">
        <f aca="false">SUM(AD215:AD221)</f>
        <v>24</v>
      </c>
      <c r="AE222" s="227" t="n">
        <f aca="false">SUM(AE215:AE221)</f>
        <v>0</v>
      </c>
      <c r="AF222" s="228" t="n">
        <f aca="false">SUM(AF215:AF221)</f>
        <v>105</v>
      </c>
      <c r="AG222" s="228" t="n">
        <f aca="false">SUM(AG215:AG221)</f>
        <v>98.1</v>
      </c>
      <c r="AH222" s="228" t="n">
        <f aca="false">SUM(AH215:AH221)</f>
        <v>294.6</v>
      </c>
      <c r="AI222" s="221"/>
      <c r="AJ222" s="221"/>
      <c r="AK222" s="221" t="n">
        <f aca="false">IF(AH222&gt;1,AVERAGE(AH222,AH213,AH204,AH195,AH186))</f>
        <v>299.2962</v>
      </c>
      <c r="AL222" s="221" t="n">
        <f aca="false">IF(AH222&gt;1,AVERAGE(AH222,AH213))</f>
        <v>260.8</v>
      </c>
    </row>
    <row collapsed="false" customFormat="false" customHeight="true" hidden="false" ht="12" outlineLevel="0" r="223">
      <c r="E223" s="117"/>
      <c r="F223" s="230" t="s">
        <v>238</v>
      </c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231" t="str">
        <f aca="false">IF(SUM(W223:AE223)&gt;0,(SUM(W223:AE223)),"")</f>
        <v/>
      </c>
    </row>
    <row collapsed="false" customFormat="false" customHeight="true" hidden="false" ht="12" outlineLevel="0" r="224">
      <c r="A224" s="212" t="s">
        <v>12</v>
      </c>
      <c r="B224" s="213" t="n">
        <f aca="false">I231</f>
        <v>1.33333333333333</v>
      </c>
      <c r="C224" s="214" t="s">
        <v>15</v>
      </c>
      <c r="D224" s="117" t="n">
        <f aca="false">X231</f>
        <v>0</v>
      </c>
      <c r="F224" s="215" t="inlineStr">
        <f aca="false">F221+1</f>
        <is>
          <t/>
        </is>
      </c>
      <c r="G224" s="119" t="s">
        <v>227</v>
      </c>
      <c r="H224" s="119"/>
      <c r="I224" s="120" t="n">
        <v>80</v>
      </c>
      <c r="J224" s="121"/>
      <c r="K224" s="121"/>
      <c r="L224" s="121"/>
      <c r="M224" s="121"/>
      <c r="N224" s="121"/>
      <c r="O224" s="121"/>
      <c r="P224" s="121"/>
      <c r="Q224" s="121"/>
      <c r="R224" s="122" t="s">
        <v>158</v>
      </c>
      <c r="S224" s="122"/>
      <c r="T224" s="122"/>
      <c r="U224" s="217"/>
      <c r="V224" s="218" t="n">
        <f aca="false">$V$2</f>
        <v>1</v>
      </c>
      <c r="W224" s="219" t="n">
        <f aca="false">IF(J224&lt;&gt;0,VLOOKUP(J224,Max_tider,2,0),0)</f>
        <v>0</v>
      </c>
      <c r="X224" s="219" t="n">
        <f aca="false">IF(K224&lt;&gt;0,VLOOKUP(K224,AT_tider,2,0),0)</f>
        <v>0</v>
      </c>
      <c r="Y224" s="219" t="n">
        <f aca="false">IF(L224&lt;&gt;0,VLOOKUP(L224,SubAT_tider,2,0),0)</f>
        <v>0</v>
      </c>
      <c r="Z224" s="219" t="n">
        <f aca="false">IF(M224&lt;&gt;0,VLOOKUP(M224,IG_tider,2,0),0)</f>
        <v>0</v>
      </c>
      <c r="AA224" s="219"/>
      <c r="AB224" s="219"/>
      <c r="AC224" s="219" t="n">
        <f aca="false">IF(P224&lt;&gt;0,VLOOKUP(P224,Power_tider,2,0),0)</f>
        <v>0</v>
      </c>
      <c r="AD224" s="219" t="n">
        <f aca="false">IF(Q224&lt;&gt;0,VLOOKUP(Q224,FS_tider,2,0),0)</f>
        <v>0</v>
      </c>
      <c r="AE224" s="218"/>
      <c r="AF224" s="218" t="n">
        <f aca="false">SUM(W224:AE224)</f>
        <v>0</v>
      </c>
      <c r="AG224" s="220" t="n">
        <f aca="false">((AC224*2)+(W224*2)+(X224*1)+(Y224*0.77)+(Z224*0.68)+(AD224*0.8))</f>
        <v>0</v>
      </c>
      <c r="AH224" s="220" t="n">
        <f aca="false">(AG224+(((I224*V224)-SUM(W224:AE224))*0.3))</f>
        <v>24</v>
      </c>
      <c r="AI224" s="221" t="n">
        <f aca="false">IF(AH224&gt;1,AVERAGE(AH221,AH224),"")</f>
        <v>40.5</v>
      </c>
      <c r="AJ224" s="221" t="n">
        <f aca="false">IF(AH224&gt;1,AVERAGE(AH220,AH221,AH224),"")</f>
        <v>45.4333333333333</v>
      </c>
      <c r="AK224" s="221"/>
      <c r="AL224" s="221"/>
    </row>
    <row collapsed="false" customFormat="false" customHeight="true" hidden="false" ht="12" outlineLevel="0" r="225">
      <c r="A225" s="222" t="s">
        <v>13</v>
      </c>
      <c r="B225" s="213" t="n">
        <f aca="false">W231</f>
        <v>0</v>
      </c>
      <c r="C225" s="214" t="s">
        <v>16</v>
      </c>
      <c r="D225" s="117" t="n">
        <f aca="false">Y231</f>
        <v>0</v>
      </c>
      <c r="F225" s="215" t="inlineStr">
        <f aca="false">F224+1</f>
        <is>
          <t/>
        </is>
      </c>
      <c r="G225" s="119"/>
      <c r="H225" s="119"/>
      <c r="I225" s="120"/>
      <c r="J225" s="126"/>
      <c r="K225" s="126"/>
      <c r="L225" s="126"/>
      <c r="M225" s="126"/>
      <c r="N225" s="126"/>
      <c r="O225" s="126"/>
      <c r="P225" s="127"/>
      <c r="Q225" s="126"/>
      <c r="R225" s="122"/>
      <c r="S225" s="122"/>
      <c r="T225" s="122"/>
      <c r="U225" s="217"/>
      <c r="V225" s="218" t="n">
        <f aca="false">$V$2</f>
        <v>1</v>
      </c>
      <c r="W225" s="219" t="n">
        <f aca="false">IF(J225&lt;&gt;0,VLOOKUP(J225,Max_tider,2,0),0)</f>
        <v>0</v>
      </c>
      <c r="X225" s="219" t="n">
        <f aca="false">IF(K225&lt;&gt;0,VLOOKUP(K225,AT_tider,2,0),0)</f>
        <v>0</v>
      </c>
      <c r="Y225" s="219" t="n">
        <f aca="false">IF(L225&lt;&gt;0,VLOOKUP(L225,SubAT_tider,2,0),0)</f>
        <v>0</v>
      </c>
      <c r="Z225" s="219" t="n">
        <f aca="false">IF(M225&lt;&gt;0,VLOOKUP(M225,IG_tider,2,0),0)</f>
        <v>0</v>
      </c>
      <c r="AA225" s="219"/>
      <c r="AB225" s="219"/>
      <c r="AC225" s="219" t="n">
        <f aca="false">IF(P225&lt;&gt;0,VLOOKUP(P225,Power_tider,2,0),0)</f>
        <v>0</v>
      </c>
      <c r="AD225" s="219" t="n">
        <f aca="false">IF(Q225&lt;&gt;0,VLOOKUP(Q225,FS_tider,2,0),0)</f>
        <v>0</v>
      </c>
      <c r="AE225" s="218"/>
      <c r="AF225" s="218" t="n">
        <f aca="false">SUM(W225:AE225)</f>
        <v>0</v>
      </c>
      <c r="AG225" s="220" t="n">
        <f aca="false">((AC225*2)+(W225*2)+(X225*1)+(Y225*0.77)+(Z225*0.68)+(AD225*0.8))</f>
        <v>0</v>
      </c>
      <c r="AH225" s="220" t="n">
        <f aca="false">(AG225+(((I225*V225)-SUM(W225:AE225))*0.3))</f>
        <v>0</v>
      </c>
      <c r="AI225" s="221" t="str">
        <f aca="false">IF(AH225&gt;1,AVERAGE(AH224:AH225),"")</f>
        <v/>
      </c>
      <c r="AJ225" s="221" t="str">
        <f aca="false">IF(AH225&gt;1,AVERAGE(AH221,AH224,AH225),"")</f>
        <v/>
      </c>
      <c r="AK225" s="221"/>
      <c r="AL225" s="221"/>
    </row>
    <row collapsed="false" customFormat="false" customHeight="true" hidden="false" ht="12" outlineLevel="0" r="226">
      <c r="C226" s="223" t="s">
        <v>17</v>
      </c>
      <c r="D226" s="117" t="n">
        <f aca="false">Z231</f>
        <v>0</v>
      </c>
      <c r="F226" s="215" t="inlineStr">
        <f aca="false">F225+1</f>
        <is>
          <t/>
        </is>
      </c>
      <c r="G226" s="119"/>
      <c r="H226" s="119"/>
      <c r="I226" s="126"/>
      <c r="J226" s="126"/>
      <c r="K226" s="126"/>
      <c r="L226" s="126"/>
      <c r="M226" s="126"/>
      <c r="N226" s="126"/>
      <c r="O226" s="126"/>
      <c r="P226" s="126"/>
      <c r="Q226" s="126"/>
      <c r="R226" s="122"/>
      <c r="S226" s="122"/>
      <c r="T226" s="122"/>
      <c r="U226" s="224"/>
      <c r="V226" s="218" t="n">
        <f aca="false">$V$2</f>
        <v>1</v>
      </c>
      <c r="W226" s="219" t="n">
        <f aca="false">IF(J226&lt;&gt;0,VLOOKUP(J226,Max_tider,2,0),0)</f>
        <v>0</v>
      </c>
      <c r="X226" s="219" t="n">
        <f aca="false">IF(K226&lt;&gt;0,VLOOKUP(K226,AT_tider,2,0),0)</f>
        <v>0</v>
      </c>
      <c r="Y226" s="219" t="n">
        <f aca="false">IF(L226&lt;&gt;0,VLOOKUP(L226,SubAT_tider,2,0),0)</f>
        <v>0</v>
      </c>
      <c r="Z226" s="219" t="n">
        <f aca="false">IF(M226&lt;&gt;0,VLOOKUP(M226,IG_tider,2,0),0)</f>
        <v>0</v>
      </c>
      <c r="AA226" s="219"/>
      <c r="AB226" s="219"/>
      <c r="AC226" s="219" t="n">
        <f aca="false">IF(P226&lt;&gt;0,VLOOKUP(P226,Power_tider,2,0),0)</f>
        <v>0</v>
      </c>
      <c r="AD226" s="219" t="n">
        <f aca="false">IF(Q226&lt;&gt;0,VLOOKUP(Q226,FS_tider,2,0),0)</f>
        <v>0</v>
      </c>
      <c r="AE226" s="218"/>
      <c r="AF226" s="218" t="n">
        <f aca="false">SUM(W226:AE226)</f>
        <v>0</v>
      </c>
      <c r="AG226" s="220" t="n">
        <f aca="false">((AC226*2)+(W226*2)+(X226*1)+(Y226*0.77)+(Z226*0.68)+(AD226*0.8))</f>
        <v>0</v>
      </c>
      <c r="AH226" s="220" t="n">
        <f aca="false">(AG226+(((I226*V226)-SUM(W226:AE226))*0.3))</f>
        <v>0</v>
      </c>
      <c r="AI226" s="221" t="str">
        <f aca="false">IF(AH226&gt;1,AVERAGE(AH225:AH226),"")</f>
        <v/>
      </c>
      <c r="AJ226" s="221" t="str">
        <f aca="false">IF(AH226&gt;1,AVERAGE(AH224:AH226),"")</f>
        <v/>
      </c>
      <c r="AK226" s="221"/>
      <c r="AL226" s="221"/>
    </row>
    <row collapsed="false" customFormat="false" customHeight="true" hidden="false" ht="12" outlineLevel="0" r="227">
      <c r="C227" s="223" t="s">
        <v>69</v>
      </c>
      <c r="D227" s="117" t="n">
        <f aca="false">AA231</f>
        <v>0</v>
      </c>
      <c r="F227" s="215" t="inlineStr">
        <f aca="false">F226+1</f>
        <is>
          <t/>
        </is>
      </c>
      <c r="G227" s="119"/>
      <c r="H227" s="119"/>
      <c r="I227" s="120"/>
      <c r="J227" s="121"/>
      <c r="K227" s="121"/>
      <c r="L227" s="121"/>
      <c r="M227" s="121"/>
      <c r="N227" s="121"/>
      <c r="O227" s="121"/>
      <c r="P227" s="121"/>
      <c r="Q227" s="121"/>
      <c r="R227" s="122"/>
      <c r="S227" s="122"/>
      <c r="T227" s="122"/>
      <c r="U227" s="217"/>
      <c r="V227" s="218" t="n">
        <f aca="false">$V$2</f>
        <v>1</v>
      </c>
      <c r="W227" s="219" t="n">
        <f aca="false">IF(J227&lt;&gt;0,VLOOKUP(J227,Max_tider,2,0),0)</f>
        <v>0</v>
      </c>
      <c r="X227" s="219" t="n">
        <f aca="false">IF(K227&lt;&gt;0,VLOOKUP(K227,AT_tider,2,0),0)</f>
        <v>0</v>
      </c>
      <c r="Y227" s="219" t="n">
        <f aca="false">IF(L227&lt;&gt;0,VLOOKUP(L227,SubAT_tider,2,0),0)</f>
        <v>0</v>
      </c>
      <c r="Z227" s="219" t="n">
        <f aca="false">IF(M227&lt;&gt;0,VLOOKUP(M227,IG_tider,2,0),0)</f>
        <v>0</v>
      </c>
      <c r="AA227" s="219"/>
      <c r="AB227" s="219"/>
      <c r="AC227" s="219" t="n">
        <f aca="false">IF(P227&lt;&gt;0,VLOOKUP(P227,Power_tider,2,0),0)</f>
        <v>0</v>
      </c>
      <c r="AD227" s="219" t="n">
        <f aca="false">IF(Q227&lt;&gt;0,VLOOKUP(Q227,FS_tider,2,0),0)</f>
        <v>0</v>
      </c>
      <c r="AE227" s="218"/>
      <c r="AF227" s="218" t="n">
        <f aca="false">SUM(W227:AE227)</f>
        <v>0</v>
      </c>
      <c r="AG227" s="220" t="n">
        <f aca="false">((AC227*2)+(W227*2)+(X227*1)+(Y227*0.77)+(Z227*0.68)+(AD227*0.8))</f>
        <v>0</v>
      </c>
      <c r="AH227" s="220" t="n">
        <f aca="false">(AG227+(((I227*V227)-SUM(W227:AE227))*0.3))</f>
        <v>0</v>
      </c>
      <c r="AI227" s="221" t="str">
        <f aca="false">IF(AH227&gt;1,AVERAGE(AH226:AH227),"")</f>
        <v/>
      </c>
      <c r="AJ227" s="221" t="str">
        <f aca="false">IF(AH227&gt;1,AVERAGE(AH225:AH227),"")</f>
        <v/>
      </c>
      <c r="AK227" s="221"/>
      <c r="AL227" s="221"/>
    </row>
    <row collapsed="false" customFormat="false" customHeight="true" hidden="false" ht="12" outlineLevel="0" r="228">
      <c r="C228" s="223" t="s">
        <v>70</v>
      </c>
      <c r="D228" s="117" t="n">
        <f aca="false">AB231</f>
        <v>0</v>
      </c>
      <c r="F228" s="215" t="inlineStr">
        <f aca="false">F227+1</f>
        <is>
          <t/>
        </is>
      </c>
      <c r="G228" s="119"/>
      <c r="H228" s="119"/>
      <c r="I228" s="120"/>
      <c r="J228" s="121"/>
      <c r="K228" s="121"/>
      <c r="L228" s="121"/>
      <c r="M228" s="121"/>
      <c r="N228" s="121"/>
      <c r="O228" s="121"/>
      <c r="P228" s="121"/>
      <c r="Q228" s="121"/>
      <c r="R228" s="122"/>
      <c r="S228" s="122"/>
      <c r="T228" s="122"/>
      <c r="U228" s="224"/>
      <c r="V228" s="218" t="n">
        <f aca="false">$V$2</f>
        <v>1</v>
      </c>
      <c r="W228" s="219" t="n">
        <f aca="false">IF(J228&lt;&gt;0,VLOOKUP(J228,Max_tider,2,0),0)</f>
        <v>0</v>
      </c>
      <c r="X228" s="219" t="n">
        <f aca="false">IF(K228&lt;&gt;0,VLOOKUP(K228,AT_tider,2,0),0)</f>
        <v>0</v>
      </c>
      <c r="Y228" s="219" t="n">
        <f aca="false">IF(L228&lt;&gt;0,VLOOKUP(L228,SubAT_tider,2,0),0)</f>
        <v>0</v>
      </c>
      <c r="Z228" s="219" t="n">
        <f aca="false">IF(M228&lt;&gt;0,VLOOKUP(M228,IG_tider,2,0),0)</f>
        <v>0</v>
      </c>
      <c r="AA228" s="219"/>
      <c r="AB228" s="219"/>
      <c r="AC228" s="219" t="n">
        <f aca="false">IF(P228&lt;&gt;0,VLOOKUP(P228,Power_tider,2,0),0)</f>
        <v>0</v>
      </c>
      <c r="AD228" s="219" t="n">
        <f aca="false">IF(Q228&lt;&gt;0,VLOOKUP(Q228,FS_tider,2,0),0)</f>
        <v>0</v>
      </c>
      <c r="AE228" s="218"/>
      <c r="AF228" s="218" t="n">
        <f aca="false">SUM(W228:AE228)</f>
        <v>0</v>
      </c>
      <c r="AG228" s="220" t="n">
        <f aca="false">((AC228*2)+(W228*2)+(X228*1)+(Y228*0.77)+(Z228*0.68)+(AD228*0.8))</f>
        <v>0</v>
      </c>
      <c r="AH228" s="220" t="n">
        <f aca="false">(AG228+(((I228*V228)-SUM(W228:AE228))*0.3))</f>
        <v>0</v>
      </c>
      <c r="AI228" s="221" t="str">
        <f aca="false">IF(AH228&gt;1,AVERAGE(AH227:AH228),"")</f>
        <v/>
      </c>
      <c r="AJ228" s="221" t="str">
        <f aca="false">IF(AH228&gt;1,AVERAGE(AH226:AH228),"")</f>
        <v/>
      </c>
      <c r="AK228" s="221"/>
      <c r="AL228" s="221"/>
    </row>
    <row collapsed="false" customFormat="false" customHeight="true" hidden="false" ht="12" outlineLevel="0" r="229">
      <c r="C229" s="214" t="s">
        <v>20</v>
      </c>
      <c r="D229" s="117" t="n">
        <f aca="false">AC231</f>
        <v>0</v>
      </c>
      <c r="F229" s="215" t="inlineStr">
        <f aca="false">F228+1</f>
        <is>
          <t/>
        </is>
      </c>
      <c r="G229" s="119"/>
      <c r="H229" s="119"/>
      <c r="I229" s="120"/>
      <c r="J229" s="121"/>
      <c r="K229" s="121"/>
      <c r="L229" s="121"/>
      <c r="M229" s="121"/>
      <c r="N229" s="121"/>
      <c r="O229" s="121"/>
      <c r="P229" s="216"/>
      <c r="Q229" s="121"/>
      <c r="R229" s="122"/>
      <c r="S229" s="122"/>
      <c r="T229" s="122"/>
      <c r="U229" s="224"/>
      <c r="V229" s="218" t="n">
        <f aca="false">$V$2</f>
        <v>1</v>
      </c>
      <c r="W229" s="219" t="n">
        <f aca="false">IF(J229&lt;&gt;0,VLOOKUP(J229,Max_tider,2,0),0)</f>
        <v>0</v>
      </c>
      <c r="X229" s="219" t="n">
        <f aca="false">IF(K229&lt;&gt;0,VLOOKUP(K229,AT_tider,2,0),0)</f>
        <v>0</v>
      </c>
      <c r="Y229" s="219" t="n">
        <f aca="false">IF(L229&lt;&gt;0,VLOOKUP(L229,SubAT_tider,2,0),0)</f>
        <v>0</v>
      </c>
      <c r="Z229" s="219" t="n">
        <f aca="false">IF(M229&lt;&gt;0,VLOOKUP(M229,IG_tider,2,0),0)</f>
        <v>0</v>
      </c>
      <c r="AA229" s="219"/>
      <c r="AB229" s="219"/>
      <c r="AC229" s="219" t="n">
        <f aca="false">IF(P229&lt;&gt;0,VLOOKUP(P229,Power_tider,2,0),0)</f>
        <v>0</v>
      </c>
      <c r="AD229" s="219" t="n">
        <f aca="false">IF(Q229&lt;&gt;0,VLOOKUP(Q229,FS_tider,2,0),0)</f>
        <v>0</v>
      </c>
      <c r="AE229" s="218"/>
      <c r="AF229" s="218" t="n">
        <f aca="false">SUM(W229:AE229)</f>
        <v>0</v>
      </c>
      <c r="AG229" s="220" t="n">
        <f aca="false">((AC229*2)+(W229*2)+(X229*1)+(Y229*0.77)+(Z229*0.68)+(AD229*0.8))</f>
        <v>0</v>
      </c>
      <c r="AH229" s="220" t="n">
        <f aca="false">(AG229+(((I229*V229)-SUM(W229:AE229))*0.3))</f>
        <v>0</v>
      </c>
      <c r="AI229" s="221" t="str">
        <f aca="false">IF(AH229&gt;1,AVERAGE(AH228:AH229),"")</f>
        <v/>
      </c>
      <c r="AJ229" s="221" t="str">
        <f aca="false">IF(AH229&gt;1,AVERAGE(AH227:AH229),"")</f>
        <v/>
      </c>
      <c r="AK229" s="221"/>
      <c r="AL229" s="221"/>
    </row>
    <row collapsed="false" customFormat="false" customHeight="true" hidden="false" ht="12" outlineLevel="0" r="230">
      <c r="C230" s="214" t="s">
        <v>21</v>
      </c>
      <c r="D230" s="117" t="n">
        <f aca="false">AD231</f>
        <v>0</v>
      </c>
      <c r="F230" s="215" t="inlineStr">
        <f aca="false">F229+1</f>
        <is>
          <t/>
        </is>
      </c>
      <c r="G230" s="119"/>
      <c r="H230" s="119"/>
      <c r="I230" s="120"/>
      <c r="J230" s="121"/>
      <c r="K230" s="121"/>
      <c r="L230" s="121"/>
      <c r="M230" s="121"/>
      <c r="N230" s="121"/>
      <c r="O230" s="121"/>
      <c r="P230" s="121"/>
      <c r="Q230" s="121"/>
      <c r="R230" s="122"/>
      <c r="S230" s="122"/>
      <c r="T230" s="122"/>
      <c r="U230" s="224"/>
      <c r="V230" s="218" t="n">
        <f aca="false">$V$2</f>
        <v>1</v>
      </c>
      <c r="W230" s="219" t="n">
        <f aca="false">IF(J230&lt;&gt;0,VLOOKUP(J230,Max_tider,2,0),0)</f>
        <v>0</v>
      </c>
      <c r="X230" s="219" t="n">
        <f aca="false">IF(K230&lt;&gt;0,VLOOKUP(K230,AT_tider,2,0),0)</f>
        <v>0</v>
      </c>
      <c r="Y230" s="219" t="n">
        <f aca="false">IF(L230&lt;&gt;0,VLOOKUP(L230,SubAT_tider,2,0),0)</f>
        <v>0</v>
      </c>
      <c r="Z230" s="219" t="n">
        <f aca="false">IF(M230&lt;&gt;0,VLOOKUP(M230,IG_tider,2,0),0)</f>
        <v>0</v>
      </c>
      <c r="AA230" s="219"/>
      <c r="AB230" s="219"/>
      <c r="AC230" s="219" t="n">
        <f aca="false">IF(P230&lt;&gt;0,VLOOKUP(P230,Power_tider,2,0),0)</f>
        <v>0</v>
      </c>
      <c r="AD230" s="219" t="n">
        <f aca="false">IF(Q230&lt;&gt;0,VLOOKUP(Q230,FS_tider,2,0),0)</f>
        <v>0</v>
      </c>
      <c r="AE230" s="218"/>
      <c r="AF230" s="218" t="n">
        <f aca="false">SUM(W230:AE230)</f>
        <v>0</v>
      </c>
      <c r="AG230" s="220" t="n">
        <f aca="false">((AC230*2)+(W230*2)+(X230*1)+(Y230*0.77)+(Z230*0.68)+(AD230*0.8))</f>
        <v>0</v>
      </c>
      <c r="AH230" s="220" t="n">
        <f aca="false">(AG230+(((I230*V230)-SUM(W230:AE230))*0.3))</f>
        <v>0</v>
      </c>
      <c r="AI230" s="221" t="str">
        <f aca="false">IF(AH230&gt;1,AVERAGE(AH229:AH230),"")</f>
        <v/>
      </c>
      <c r="AJ230" s="221" t="str">
        <f aca="false">IF(AH230&gt;1,AVERAGE(AH228:AH230),"")</f>
        <v/>
      </c>
      <c r="AK230" s="221"/>
      <c r="AL230" s="221"/>
    </row>
    <row collapsed="false" customFormat="false" customHeight="true" hidden="false" ht="12" outlineLevel="0" r="231">
      <c r="C231" s="214" t="s">
        <v>22</v>
      </c>
      <c r="D231" s="117" t="n">
        <f aca="false">AE231</f>
        <v>0</v>
      </c>
      <c r="E231" s="117"/>
      <c r="F231" s="225"/>
      <c r="G231" s="131"/>
      <c r="H231" s="131"/>
      <c r="I231" s="132" t="n">
        <f aca="false">SUM(I224:I230)/60</f>
        <v>1.33333333333333</v>
      </c>
      <c r="J231" s="133"/>
      <c r="K231" s="131"/>
      <c r="L231" s="131"/>
      <c r="M231" s="131"/>
      <c r="N231" s="131"/>
      <c r="O231" s="131"/>
      <c r="P231" s="131"/>
      <c r="Q231" s="131"/>
      <c r="R231" s="131"/>
      <c r="S231" s="131"/>
      <c r="T231" s="131"/>
      <c r="U231" s="226" t="s">
        <v>135</v>
      </c>
      <c r="V231" s="190"/>
      <c r="W231" s="227" t="n">
        <f aca="false">SUM(W224:W230)</f>
        <v>0</v>
      </c>
      <c r="X231" s="227" t="n">
        <f aca="false">SUM(X224:X230)</f>
        <v>0</v>
      </c>
      <c r="Y231" s="227" t="n">
        <f aca="false">SUM(Y224:Y230)</f>
        <v>0</v>
      </c>
      <c r="Z231" s="227" t="n">
        <f aca="false">SUM(Z224:Z230)</f>
        <v>0</v>
      </c>
      <c r="AA231" s="227" t="n">
        <f aca="false">SUM(AA224:AA230)</f>
        <v>0</v>
      </c>
      <c r="AB231" s="227" t="n">
        <f aca="false">SUM(AB224:AB230)</f>
        <v>0</v>
      </c>
      <c r="AC231" s="227" t="n">
        <f aca="false">SUM(AC224:AC230)</f>
        <v>0</v>
      </c>
      <c r="AD231" s="227" t="n">
        <f aca="false">SUM(AD224:AD230)</f>
        <v>0</v>
      </c>
      <c r="AE231" s="227" t="n">
        <f aca="false">SUM(AE224:AE230)</f>
        <v>0</v>
      </c>
      <c r="AF231" s="228" t="n">
        <f aca="false">SUM(AF224:AF230)</f>
        <v>0</v>
      </c>
      <c r="AG231" s="228" t="n">
        <f aca="false">SUM(AG224:AG230)</f>
        <v>0</v>
      </c>
      <c r="AH231" s="228" t="n">
        <f aca="false">SUM(AH224:AH230)</f>
        <v>24</v>
      </c>
      <c r="AI231" s="221"/>
      <c r="AJ231" s="221"/>
      <c r="AK231" s="221" t="n">
        <f aca="false">IF(AH231&gt;1,AVERAGE(AH231,AH222,AH213,AH204,AH195))</f>
        <v>234.5222</v>
      </c>
      <c r="AL231" s="221" t="n">
        <f aca="false">IF(AH231&gt;1,AVERAGE(AH231,AH222))</f>
        <v>159.3</v>
      </c>
    </row>
    <row collapsed="false" customFormat="false" customHeight="true" hidden="false" ht="12" outlineLevel="0" r="232">
      <c r="E232" s="117"/>
      <c r="F232" s="230" t="s">
        <v>239</v>
      </c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231" t="str">
        <f aca="false">IF(SUM(W232:AE232)&gt;0,(SUM(W232:AE232)),"")</f>
        <v/>
      </c>
    </row>
    <row collapsed="false" customFormat="false" customHeight="true" hidden="false" ht="12" outlineLevel="0" r="233">
      <c r="A233" s="212" t="s">
        <v>12</v>
      </c>
      <c r="B233" s="213" t="n">
        <f aca="false">I240</f>
        <v>0</v>
      </c>
      <c r="C233" s="214" t="s">
        <v>15</v>
      </c>
      <c r="D233" s="117" t="n">
        <f aca="false">X240</f>
        <v>0</v>
      </c>
      <c r="F233" s="215" t="inlineStr">
        <f aca="false">F230+1</f>
        <is>
          <t/>
        </is>
      </c>
      <c r="G233" s="119"/>
      <c r="H233" s="119"/>
      <c r="I233" s="120"/>
      <c r="J233" s="121"/>
      <c r="K233" s="121"/>
      <c r="L233" s="121"/>
      <c r="M233" s="121"/>
      <c r="N233" s="121"/>
      <c r="O233" s="121"/>
      <c r="P233" s="121"/>
      <c r="Q233" s="121"/>
      <c r="R233" s="122"/>
      <c r="S233" s="122"/>
      <c r="T233" s="122"/>
      <c r="U233" s="217"/>
      <c r="V233" s="218" t="n">
        <f aca="false">$V$2</f>
        <v>1</v>
      </c>
      <c r="W233" s="219" t="n">
        <f aca="false">IF(J233&lt;&gt;0,VLOOKUP(J233,Max_tider,2,0),0)</f>
        <v>0</v>
      </c>
      <c r="X233" s="219" t="n">
        <f aca="false">IF(K233&lt;&gt;0,VLOOKUP(K233,AT_tider,2,0),0)</f>
        <v>0</v>
      </c>
      <c r="Y233" s="219" t="n">
        <f aca="false">IF(L233&lt;&gt;0,VLOOKUP(L233,SubAT_tider,2,0),0)</f>
        <v>0</v>
      </c>
      <c r="Z233" s="219" t="n">
        <f aca="false">IF(M233&lt;&gt;0,VLOOKUP(M233,IG_tider,2,0),0)</f>
        <v>0</v>
      </c>
      <c r="AA233" s="219"/>
      <c r="AB233" s="219"/>
      <c r="AC233" s="219" t="n">
        <f aca="false">IF(P233&lt;&gt;0,VLOOKUP(P233,Power_tider,2,0),0)</f>
        <v>0</v>
      </c>
      <c r="AD233" s="219" t="n">
        <f aca="false">IF(Q233&lt;&gt;0,VLOOKUP(Q233,FS_tider,2,0),0)</f>
        <v>0</v>
      </c>
      <c r="AE233" s="218"/>
      <c r="AF233" s="218" t="n">
        <f aca="false">SUM(W233:AE233)</f>
        <v>0</v>
      </c>
      <c r="AG233" s="220" t="n">
        <f aca="false">((AC233*2)+(W233*2)+(X233*1)+(Y233*0.77)+(Z233*0.68)+(AD233*0.8))</f>
        <v>0</v>
      </c>
      <c r="AH233" s="220" t="n">
        <f aca="false">(AG233+(((I233*V233)-SUM(W233:AE233))*0.3))</f>
        <v>0</v>
      </c>
      <c r="AI233" s="221" t="str">
        <f aca="false">IF(AH233&gt;1,AVERAGE(AH230,AH233),"")</f>
        <v/>
      </c>
      <c r="AJ233" s="221" t="str">
        <f aca="false">IF(AH233&gt;1,AVERAGE(AH229,AH230,AH233),"")</f>
        <v/>
      </c>
      <c r="AK233" s="221"/>
      <c r="AL233" s="221"/>
    </row>
    <row collapsed="false" customFormat="false" customHeight="true" hidden="false" ht="12" outlineLevel="0" r="234">
      <c r="A234" s="222" t="s">
        <v>13</v>
      </c>
      <c r="B234" s="213" t="n">
        <f aca="false">W240</f>
        <v>0</v>
      </c>
      <c r="C234" s="214" t="s">
        <v>16</v>
      </c>
      <c r="D234" s="117" t="n">
        <f aca="false">Y240</f>
        <v>0</v>
      </c>
      <c r="F234" s="215" t="inlineStr">
        <f aca="false">F233+1</f>
        <is>
          <t/>
        </is>
      </c>
      <c r="G234" s="119"/>
      <c r="H234" s="119"/>
      <c r="I234" s="120"/>
      <c r="J234" s="121"/>
      <c r="K234" s="121"/>
      <c r="L234" s="121"/>
      <c r="M234" s="121"/>
      <c r="N234" s="126"/>
      <c r="O234" s="126"/>
      <c r="P234" s="127"/>
      <c r="Q234" s="121"/>
      <c r="R234" s="122"/>
      <c r="S234" s="122"/>
      <c r="T234" s="122"/>
      <c r="U234" s="217"/>
      <c r="V234" s="218" t="n">
        <f aca="false">$V$2</f>
        <v>1</v>
      </c>
      <c r="W234" s="219" t="n">
        <f aca="false">IF(J234&lt;&gt;0,VLOOKUP(J234,Max_tider,2,0),0)</f>
        <v>0</v>
      </c>
      <c r="X234" s="219" t="n">
        <f aca="false">IF(K234&lt;&gt;0,VLOOKUP(K234,AT_tider,2,0),0)</f>
        <v>0</v>
      </c>
      <c r="Y234" s="219" t="n">
        <f aca="false">IF(L234&lt;&gt;0,VLOOKUP(L234,SubAT_tider,2,0),0)</f>
        <v>0</v>
      </c>
      <c r="Z234" s="219" t="n">
        <f aca="false">IF(M234&lt;&gt;0,VLOOKUP(M234,IG_tider,2,0),0)</f>
        <v>0</v>
      </c>
      <c r="AA234" s="219"/>
      <c r="AB234" s="219"/>
      <c r="AC234" s="219" t="n">
        <f aca="false">IF(P234&lt;&gt;0,VLOOKUP(P234,Power_tider,2,0),0)</f>
        <v>0</v>
      </c>
      <c r="AD234" s="219" t="n">
        <f aca="false">IF(Q234&lt;&gt;0,VLOOKUP(Q234,FS_tider,2,0),0)</f>
        <v>0</v>
      </c>
      <c r="AE234" s="218"/>
      <c r="AF234" s="218" t="n">
        <f aca="false">SUM(W234:AE234)</f>
        <v>0</v>
      </c>
      <c r="AG234" s="220" t="n">
        <f aca="false">((AC234*2)+(W234*2)+(X234*1)+(Y234*0.77)+(Z234*0.68)+(AD234*0.8))</f>
        <v>0</v>
      </c>
      <c r="AH234" s="220" t="n">
        <f aca="false">(AG234+(((I234*V234)-SUM(W234:AE234))*0.3))</f>
        <v>0</v>
      </c>
      <c r="AI234" s="221" t="str">
        <f aca="false">IF(AH234&gt;1,AVERAGE(AH233:AH234),"")</f>
        <v/>
      </c>
      <c r="AJ234" s="221" t="str">
        <f aca="false">IF(AH234&gt;1,AVERAGE(AH230,AH233,AH234),"")</f>
        <v/>
      </c>
      <c r="AK234" s="221"/>
      <c r="AL234" s="221"/>
    </row>
    <row collapsed="false" customFormat="false" customHeight="true" hidden="false" ht="12" outlineLevel="0" r="235">
      <c r="C235" s="223" t="s">
        <v>17</v>
      </c>
      <c r="D235" s="117" t="n">
        <f aca="false">Z240</f>
        <v>0</v>
      </c>
      <c r="F235" s="215" t="inlineStr">
        <f aca="false">F234+1</f>
        <is>
          <t/>
        </is>
      </c>
      <c r="G235" s="119"/>
      <c r="H235" s="119"/>
      <c r="I235" s="126"/>
      <c r="J235" s="126"/>
      <c r="K235" s="126"/>
      <c r="L235" s="126"/>
      <c r="M235" s="126"/>
      <c r="N235" s="126"/>
      <c r="O235" s="126"/>
      <c r="P235" s="126"/>
      <c r="Q235" s="126"/>
      <c r="R235" s="122"/>
      <c r="S235" s="122"/>
      <c r="T235" s="122"/>
      <c r="U235" s="224"/>
      <c r="V235" s="218" t="n">
        <f aca="false">$V$2</f>
        <v>1</v>
      </c>
      <c r="W235" s="219" t="n">
        <f aca="false">IF(J235&lt;&gt;0,VLOOKUP(J235,Max_tider,2,0),0)</f>
        <v>0</v>
      </c>
      <c r="X235" s="219" t="n">
        <f aca="false">IF(K235&lt;&gt;0,VLOOKUP(K235,AT_tider,2,0),0)</f>
        <v>0</v>
      </c>
      <c r="Y235" s="219" t="n">
        <f aca="false">IF(L235&lt;&gt;0,VLOOKUP(L235,SubAT_tider,2,0),0)</f>
        <v>0</v>
      </c>
      <c r="Z235" s="219" t="n">
        <f aca="false">IF(M235&lt;&gt;0,VLOOKUP(M235,IG_tider,2,0),0)</f>
        <v>0</v>
      </c>
      <c r="AA235" s="219"/>
      <c r="AB235" s="219"/>
      <c r="AC235" s="219" t="n">
        <f aca="false">IF(P235&lt;&gt;0,VLOOKUP(P235,Power_tider,2,0),0)</f>
        <v>0</v>
      </c>
      <c r="AD235" s="219" t="n">
        <f aca="false">IF(Q235&lt;&gt;0,VLOOKUP(Q235,FS_tider,2,0),0)</f>
        <v>0</v>
      </c>
      <c r="AE235" s="218"/>
      <c r="AF235" s="218" t="n">
        <f aca="false">SUM(W235:AE235)</f>
        <v>0</v>
      </c>
      <c r="AG235" s="220" t="n">
        <f aca="false">((AC235*2)+(W235*2)+(X235*1)+(Y235*0.77)+(Z235*0.68)+(AD235*0.8))</f>
        <v>0</v>
      </c>
      <c r="AH235" s="220" t="n">
        <f aca="false">(AG235+(((I235*V235)-SUM(W235:AE235))*0.3))</f>
        <v>0</v>
      </c>
      <c r="AI235" s="221" t="str">
        <f aca="false">IF(AH235&gt;1,AVERAGE(AH234:AH235),"")</f>
        <v/>
      </c>
      <c r="AJ235" s="221" t="str">
        <f aca="false">IF(AH235&gt;1,AVERAGE(AH233:AH235),"")</f>
        <v/>
      </c>
      <c r="AK235" s="221"/>
      <c r="AL235" s="221"/>
    </row>
    <row collapsed="false" customFormat="false" customHeight="true" hidden="false" ht="12" outlineLevel="0" r="236">
      <c r="C236" s="223" t="s">
        <v>69</v>
      </c>
      <c r="D236" s="117" t="n">
        <f aca="false">AA240</f>
        <v>0</v>
      </c>
      <c r="F236" s="215" t="inlineStr">
        <f aca="false">F235+1</f>
        <is>
          <t/>
        </is>
      </c>
      <c r="G236" s="119"/>
      <c r="H236" s="119"/>
      <c r="I236" s="120"/>
      <c r="J236" s="121"/>
      <c r="K236" s="121"/>
      <c r="L236" s="127"/>
      <c r="M236" s="121"/>
      <c r="N236" s="121"/>
      <c r="O236" s="121"/>
      <c r="P236" s="216"/>
      <c r="Q236" s="121"/>
      <c r="R236" s="122"/>
      <c r="S236" s="122"/>
      <c r="T236" s="122"/>
      <c r="U236" s="217"/>
      <c r="V236" s="218" t="n">
        <f aca="false">$V$2</f>
        <v>1</v>
      </c>
      <c r="W236" s="219" t="n">
        <f aca="false">IF(J236&lt;&gt;0,VLOOKUP(J236,Max_tider,2,0),0)</f>
        <v>0</v>
      </c>
      <c r="X236" s="219" t="n">
        <f aca="false">IF(K236&lt;&gt;0,VLOOKUP(K236,AT_tider,2,0),0)</f>
        <v>0</v>
      </c>
      <c r="Y236" s="219" t="n">
        <f aca="false">IF(L236&lt;&gt;0,VLOOKUP(L236,SubAT_tider,2,0),0)</f>
        <v>0</v>
      </c>
      <c r="Z236" s="219" t="n">
        <f aca="false">IF(M236&lt;&gt;0,VLOOKUP(M236,IG_tider,2,0),0)</f>
        <v>0</v>
      </c>
      <c r="AA236" s="219"/>
      <c r="AB236" s="219"/>
      <c r="AC236" s="219" t="n">
        <f aca="false">IF(P236&lt;&gt;0,VLOOKUP(P236,Power_tider,2,0),0)</f>
        <v>0</v>
      </c>
      <c r="AD236" s="219" t="n">
        <f aca="false">IF(Q236&lt;&gt;0,VLOOKUP(Q236,FS_tider,2,0),0)</f>
        <v>0</v>
      </c>
      <c r="AE236" s="218"/>
      <c r="AF236" s="218" t="n">
        <f aca="false">SUM(W236:AE236)</f>
        <v>0</v>
      </c>
      <c r="AG236" s="220" t="n">
        <f aca="false">((AC236*2)+(W236*2)+(X236*1)+(Y236*0.77)+(Z236*0.68)+(AD236*0.8))</f>
        <v>0</v>
      </c>
      <c r="AH236" s="220" t="n">
        <f aca="false">(AG236+(((I236*V236)-SUM(W236:AE236))*0.3))</f>
        <v>0</v>
      </c>
      <c r="AI236" s="221" t="str">
        <f aca="false">IF(AH236&gt;1,AVERAGE(AH235:AH236),"")</f>
        <v/>
      </c>
      <c r="AJ236" s="221" t="str">
        <f aca="false">IF(AH236&gt;1,AVERAGE(AH234:AH236),"")</f>
        <v/>
      </c>
      <c r="AK236" s="221"/>
      <c r="AL236" s="221"/>
    </row>
    <row collapsed="false" customFormat="false" customHeight="true" hidden="false" ht="12" outlineLevel="0" r="237">
      <c r="C237" s="223" t="s">
        <v>70</v>
      </c>
      <c r="D237" s="117" t="n">
        <f aca="false">AB240</f>
        <v>0</v>
      </c>
      <c r="F237" s="215" t="inlineStr">
        <f aca="false">F236+1</f>
        <is>
          <t/>
        </is>
      </c>
      <c r="G237" s="119"/>
      <c r="H237" s="119"/>
      <c r="I237" s="120"/>
      <c r="J237" s="121"/>
      <c r="K237" s="121"/>
      <c r="L237" s="121"/>
      <c r="M237" s="121"/>
      <c r="N237" s="121"/>
      <c r="O237" s="121"/>
      <c r="P237" s="121"/>
      <c r="Q237" s="121"/>
      <c r="R237" s="122"/>
      <c r="S237" s="122"/>
      <c r="T237" s="122"/>
      <c r="U237" s="224"/>
      <c r="V237" s="218" t="n">
        <f aca="false">$V$2</f>
        <v>1</v>
      </c>
      <c r="W237" s="219" t="n">
        <f aca="false">IF(J237&lt;&gt;0,VLOOKUP(J237,Max_tider,2,0),0)</f>
        <v>0</v>
      </c>
      <c r="X237" s="219" t="n">
        <f aca="false">IF(K237&lt;&gt;0,VLOOKUP(K237,AT_tider,2,0),0)</f>
        <v>0</v>
      </c>
      <c r="Y237" s="219" t="n">
        <f aca="false">IF(L237&lt;&gt;0,VLOOKUP(L237,SubAT_tider,2,0),0)</f>
        <v>0</v>
      </c>
      <c r="Z237" s="219" t="n">
        <f aca="false">IF(M237&lt;&gt;0,VLOOKUP(M237,IG_tider,2,0),0)</f>
        <v>0</v>
      </c>
      <c r="AA237" s="219"/>
      <c r="AB237" s="219"/>
      <c r="AC237" s="219" t="n">
        <f aca="false">IF(P237&lt;&gt;0,VLOOKUP(P237,Power_tider,2,0),0)</f>
        <v>0</v>
      </c>
      <c r="AD237" s="219" t="n">
        <f aca="false">IF(Q237&lt;&gt;0,VLOOKUP(Q237,FS_tider,2,0),0)</f>
        <v>0</v>
      </c>
      <c r="AE237" s="218"/>
      <c r="AF237" s="218" t="n">
        <f aca="false">SUM(W237:AE237)</f>
        <v>0</v>
      </c>
      <c r="AG237" s="220" t="n">
        <f aca="false">((AC237*2)+(W237*2)+(X237*1)+(Y237*0.77)+(Z237*0.68)+(AD237*0.8))</f>
        <v>0</v>
      </c>
      <c r="AH237" s="220" t="n">
        <f aca="false">(AG237+(((I237*V237)-SUM(W237:AE237))*0.3))</f>
        <v>0</v>
      </c>
      <c r="AI237" s="221" t="str">
        <f aca="false">IF(AH237&gt;1,AVERAGE(AH236:AH237),"")</f>
        <v/>
      </c>
      <c r="AJ237" s="221" t="str">
        <f aca="false">IF(AH237&gt;1,AVERAGE(AH235:AH237),"")</f>
        <v/>
      </c>
      <c r="AK237" s="221"/>
      <c r="AL237" s="221"/>
    </row>
    <row collapsed="false" customFormat="false" customHeight="true" hidden="false" ht="12" outlineLevel="0" r="238">
      <c r="C238" s="214" t="s">
        <v>20</v>
      </c>
      <c r="D238" s="117" t="n">
        <f aca="false">AC240</f>
        <v>0</v>
      </c>
      <c r="F238" s="215" t="inlineStr">
        <f aca="false">F237+1</f>
        <is>
          <t/>
        </is>
      </c>
      <c r="G238" s="119"/>
      <c r="H238" s="119"/>
      <c r="I238" s="120"/>
      <c r="J238" s="127"/>
      <c r="K238" s="121"/>
      <c r="L238" s="121"/>
      <c r="M238" s="121"/>
      <c r="N238" s="121"/>
      <c r="O238" s="121"/>
      <c r="P238" s="121"/>
      <c r="Q238" s="121"/>
      <c r="R238" s="122"/>
      <c r="S238" s="122"/>
      <c r="T238" s="122"/>
      <c r="U238" s="224"/>
      <c r="V238" s="218" t="n">
        <f aca="false">$V$2</f>
        <v>1</v>
      </c>
      <c r="W238" s="219" t="n">
        <f aca="false">IF(J238&lt;&gt;0,VLOOKUP(J238,Max_tider,2,0),0)</f>
        <v>0</v>
      </c>
      <c r="X238" s="219" t="n">
        <f aca="false">IF(K238&lt;&gt;0,VLOOKUP(K238,AT_tider,2,0),0)</f>
        <v>0</v>
      </c>
      <c r="Y238" s="219" t="n">
        <f aca="false">IF(L238&lt;&gt;0,VLOOKUP(L238,SubAT_tider,2,0),0)</f>
        <v>0</v>
      </c>
      <c r="Z238" s="219" t="n">
        <f aca="false">IF(M238&lt;&gt;0,VLOOKUP(M238,IG_tider,2,0),0)</f>
        <v>0</v>
      </c>
      <c r="AA238" s="219"/>
      <c r="AB238" s="219"/>
      <c r="AC238" s="219" t="n">
        <f aca="false">IF(P238&lt;&gt;0,VLOOKUP(P238,Power_tider,2,0),0)</f>
        <v>0</v>
      </c>
      <c r="AD238" s="219" t="n">
        <f aca="false">IF(Q238&lt;&gt;0,VLOOKUP(Q238,FS_tider,2,0),0)</f>
        <v>0</v>
      </c>
      <c r="AE238" s="218"/>
      <c r="AF238" s="218" t="n">
        <f aca="false">SUM(W238:AE238)</f>
        <v>0</v>
      </c>
      <c r="AG238" s="220" t="n">
        <f aca="false">((AC238*2)+(W238*2)+(X238*1)+(Y238*0.77)+(Z238*0.68)+(AD238*0.8))</f>
        <v>0</v>
      </c>
      <c r="AH238" s="220" t="n">
        <f aca="false">(AG238+(((I238*V238)-SUM(W238:AE238))*0.3))</f>
        <v>0</v>
      </c>
      <c r="AI238" s="221" t="str">
        <f aca="false">IF(AH238&gt;1,AVERAGE(AH237:AH238),"")</f>
        <v/>
      </c>
      <c r="AJ238" s="221" t="str">
        <f aca="false">IF(AH238&gt;1,AVERAGE(AH236:AH238),"")</f>
        <v/>
      </c>
      <c r="AK238" s="221"/>
      <c r="AL238" s="221"/>
    </row>
    <row collapsed="false" customFormat="false" customHeight="true" hidden="false" ht="12" outlineLevel="0" r="239">
      <c r="C239" s="214" t="s">
        <v>21</v>
      </c>
      <c r="D239" s="117" t="n">
        <f aca="false">AD240</f>
        <v>0</v>
      </c>
      <c r="F239" s="215" t="inlineStr">
        <f aca="false">F238+1</f>
        <is>
          <t/>
        </is>
      </c>
      <c r="G239" s="119"/>
      <c r="H239" s="119"/>
      <c r="I239" s="120"/>
      <c r="J239" s="121"/>
      <c r="K239" s="121"/>
      <c r="L239" s="121"/>
      <c r="M239" s="121"/>
      <c r="N239" s="121"/>
      <c r="O239" s="121"/>
      <c r="P239" s="121"/>
      <c r="Q239" s="121"/>
      <c r="R239" s="122"/>
      <c r="S239" s="122"/>
      <c r="T239" s="122"/>
      <c r="U239" s="224"/>
      <c r="V239" s="218" t="n">
        <f aca="false">$V$2</f>
        <v>1</v>
      </c>
      <c r="W239" s="219" t="n">
        <f aca="false">IF(J239&lt;&gt;0,VLOOKUP(J239,Max_tider,2,0),0)</f>
        <v>0</v>
      </c>
      <c r="X239" s="219" t="n">
        <f aca="false">IF(K239&lt;&gt;0,VLOOKUP(K239,AT_tider,2,0),0)</f>
        <v>0</v>
      </c>
      <c r="Y239" s="219" t="n">
        <f aca="false">IF(L239&lt;&gt;0,VLOOKUP(L239,SubAT_tider,2,0),0)</f>
        <v>0</v>
      </c>
      <c r="Z239" s="219" t="n">
        <f aca="false">IF(M239&lt;&gt;0,VLOOKUP(M239,IG_tider,2,0),0)</f>
        <v>0</v>
      </c>
      <c r="AA239" s="219"/>
      <c r="AB239" s="219"/>
      <c r="AC239" s="219" t="n">
        <f aca="false">IF(P239&lt;&gt;0,VLOOKUP(P239,Power_tider,2,0),0)</f>
        <v>0</v>
      </c>
      <c r="AD239" s="219" t="n">
        <f aca="false">IF(Q239&lt;&gt;0,VLOOKUP(Q239,FS_tider,2,0),0)</f>
        <v>0</v>
      </c>
      <c r="AE239" s="218"/>
      <c r="AF239" s="218" t="n">
        <f aca="false">SUM(W239:AE239)</f>
        <v>0</v>
      </c>
      <c r="AG239" s="220" t="n">
        <f aca="false">((AC239*2)+(W239*2)+(X239*1)+(Y239*0.77)+(Z239*0.68)+(AD239*0.8))</f>
        <v>0</v>
      </c>
      <c r="AH239" s="220" t="n">
        <f aca="false">(AG239+(((I239*V239)-SUM(W239:AE239))*0.3))</f>
        <v>0</v>
      </c>
      <c r="AI239" s="221" t="str">
        <f aca="false">IF(AH239&gt;1,AVERAGE(AH238:AH239),"")</f>
        <v/>
      </c>
      <c r="AJ239" s="221" t="str">
        <f aca="false">IF(AH239&gt;1,AVERAGE(AH237:AH239),"")</f>
        <v/>
      </c>
      <c r="AK239" s="221"/>
      <c r="AL239" s="221"/>
    </row>
    <row collapsed="false" customFormat="false" customHeight="true" hidden="false" ht="12" outlineLevel="0" r="240">
      <c r="C240" s="214" t="s">
        <v>22</v>
      </c>
      <c r="D240" s="117" t="n">
        <f aca="false">AE240</f>
        <v>0</v>
      </c>
      <c r="E240" s="117"/>
      <c r="F240" s="225"/>
      <c r="G240" s="131"/>
      <c r="H240" s="131"/>
      <c r="I240" s="132" t="n">
        <f aca="false">SUM(I233:I239)/60</f>
        <v>0</v>
      </c>
      <c r="J240" s="133"/>
      <c r="K240" s="131"/>
      <c r="L240" s="131"/>
      <c r="M240" s="131"/>
      <c r="N240" s="131"/>
      <c r="O240" s="131"/>
      <c r="P240" s="131"/>
      <c r="Q240" s="131"/>
      <c r="R240" s="131"/>
      <c r="S240" s="131"/>
      <c r="T240" s="131"/>
      <c r="U240" s="226" t="s">
        <v>135</v>
      </c>
      <c r="V240" s="190"/>
      <c r="W240" s="227" t="n">
        <f aca="false">SUM(W233:W239)</f>
        <v>0</v>
      </c>
      <c r="X240" s="227" t="n">
        <f aca="false">SUM(X233:X239)</f>
        <v>0</v>
      </c>
      <c r="Y240" s="227" t="n">
        <f aca="false">SUM(Y233:Y239)</f>
        <v>0</v>
      </c>
      <c r="Z240" s="227" t="n">
        <f aca="false">SUM(Z233:Z239)</f>
        <v>0</v>
      </c>
      <c r="AA240" s="227" t="n">
        <f aca="false">SUM(AA233:AA239)</f>
        <v>0</v>
      </c>
      <c r="AB240" s="227" t="n">
        <f aca="false">SUM(AB233:AB239)</f>
        <v>0</v>
      </c>
      <c r="AC240" s="227" t="n">
        <f aca="false">SUM(AC233:AC239)</f>
        <v>0</v>
      </c>
      <c r="AD240" s="227" t="n">
        <f aca="false">SUM(AD233:AD239)</f>
        <v>0</v>
      </c>
      <c r="AE240" s="227" t="n">
        <f aca="false">SUM(AE233:AE239)</f>
        <v>0</v>
      </c>
      <c r="AF240" s="228" t="n">
        <f aca="false">SUM(AF233:AF239)</f>
        <v>0</v>
      </c>
      <c r="AG240" s="228" t="n">
        <f aca="false">SUM(AG233:AG239)</f>
        <v>0</v>
      </c>
      <c r="AH240" s="228" t="n">
        <f aca="false">SUM(AH233:AH239)</f>
        <v>0</v>
      </c>
      <c r="AI240" s="221"/>
      <c r="AJ240" s="221"/>
      <c r="AK240" s="221" t="b">
        <f aca="false">IF(AH240&gt;1,AVERAGE(AH240,AH231,AH222,AH213,AH204))</f>
        <v>0</v>
      </c>
      <c r="AL240" s="221" t="b">
        <f aca="false">IF(AH240&gt;1,AVERAGE(AH240,AH231))</f>
        <v>0</v>
      </c>
    </row>
    <row collapsed="false" customFormat="false" customHeight="true" hidden="false" ht="12" outlineLevel="0" r="241">
      <c r="E241" s="117"/>
      <c r="F241" s="230" t="s">
        <v>240</v>
      </c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231" t="str">
        <f aca="false">IF(SUM(W241:AE241)&gt;0,(SUM(W241:AE241)),"")</f>
        <v/>
      </c>
    </row>
    <row collapsed="false" customFormat="false" customHeight="true" hidden="false" ht="12" outlineLevel="0" r="242">
      <c r="A242" s="212" t="s">
        <v>12</v>
      </c>
      <c r="B242" s="213" t="n">
        <f aca="false">I249</f>
        <v>0</v>
      </c>
      <c r="C242" s="214" t="s">
        <v>15</v>
      </c>
      <c r="D242" s="117" t="n">
        <f aca="false">X249</f>
        <v>0</v>
      </c>
      <c r="F242" s="215" t="inlineStr">
        <f aca="false">F239+1</f>
        <is>
          <t/>
        </is>
      </c>
      <c r="G242" s="119"/>
      <c r="H242" s="119"/>
      <c r="I242" s="120"/>
      <c r="J242" s="121"/>
      <c r="K242" s="121"/>
      <c r="L242" s="121"/>
      <c r="M242" s="121"/>
      <c r="N242" s="121"/>
      <c r="O242" s="121"/>
      <c r="P242" s="121"/>
      <c r="Q242" s="121"/>
      <c r="R242" s="122"/>
      <c r="S242" s="122"/>
      <c r="T242" s="122"/>
      <c r="U242" s="217"/>
      <c r="V242" s="218" t="n">
        <f aca="false">$V$2</f>
        <v>1</v>
      </c>
      <c r="W242" s="219" t="n">
        <f aca="false">IF(J242&lt;&gt;0,VLOOKUP(J242,Max_tider,2,0),0)</f>
        <v>0</v>
      </c>
      <c r="X242" s="219" t="n">
        <f aca="false">IF(K242&lt;&gt;0,VLOOKUP(K242,AT_tider,2,0),0)</f>
        <v>0</v>
      </c>
      <c r="Y242" s="219" t="n">
        <f aca="false">IF(L242&lt;&gt;0,VLOOKUP(L242,SubAT_tider,2,0),0)</f>
        <v>0</v>
      </c>
      <c r="Z242" s="219" t="n">
        <f aca="false">IF(M242&lt;&gt;0,VLOOKUP(M242,IG_tider,2,0),0)</f>
        <v>0</v>
      </c>
      <c r="AA242" s="219"/>
      <c r="AB242" s="219"/>
      <c r="AC242" s="219" t="n">
        <f aca="false">IF(P242&lt;&gt;0,VLOOKUP(P242,Power_tider,2,0),0)</f>
        <v>0</v>
      </c>
      <c r="AD242" s="219" t="n">
        <f aca="false">IF(Q242&lt;&gt;0,VLOOKUP(Q242,FS_tider,2,0),0)</f>
        <v>0</v>
      </c>
      <c r="AE242" s="218"/>
      <c r="AF242" s="218" t="n">
        <f aca="false">SUM(W242:AE242)</f>
        <v>0</v>
      </c>
      <c r="AG242" s="220" t="n">
        <f aca="false">((AC242*2)+(W242*2)+(X242*1)+(Y242*0.77)+(Z242*0.68)+(AD242*0.8))</f>
        <v>0</v>
      </c>
      <c r="AH242" s="220" t="n">
        <f aca="false">(AG242+(((I242*V242)-SUM(W242:AE242))*0.3))</f>
        <v>0</v>
      </c>
      <c r="AI242" s="221" t="str">
        <f aca="false">IF(AH242&gt;1,AVERAGE(AH239,AH242),"")</f>
        <v/>
      </c>
      <c r="AJ242" s="221" t="str">
        <f aca="false">IF(AH242&gt;1,AVERAGE(AH238,AH239,AH242),"")</f>
        <v/>
      </c>
      <c r="AK242" s="221"/>
      <c r="AL242" s="221"/>
    </row>
    <row collapsed="false" customFormat="false" customHeight="true" hidden="false" ht="12" outlineLevel="0" r="243">
      <c r="A243" s="222" t="s">
        <v>13</v>
      </c>
      <c r="B243" s="213" t="n">
        <f aca="false">W249</f>
        <v>0</v>
      </c>
      <c r="C243" s="214" t="s">
        <v>16</v>
      </c>
      <c r="D243" s="117" t="n">
        <f aca="false">Y249</f>
        <v>0</v>
      </c>
      <c r="F243" s="215" t="inlineStr">
        <f aca="false">F242+1</f>
        <is>
          <t/>
        </is>
      </c>
      <c r="G243" s="119"/>
      <c r="H243" s="119"/>
      <c r="I243" s="120"/>
      <c r="J243" s="126"/>
      <c r="K243" s="121"/>
      <c r="L243" s="127"/>
      <c r="M243" s="121"/>
      <c r="N243" s="126"/>
      <c r="O243" s="126"/>
      <c r="P243" s="126"/>
      <c r="Q243" s="121"/>
      <c r="R243" s="122"/>
      <c r="S243" s="122"/>
      <c r="T243" s="122"/>
      <c r="U243" s="217"/>
      <c r="V243" s="218" t="n">
        <f aca="false">$V$2</f>
        <v>1</v>
      </c>
      <c r="W243" s="219" t="n">
        <f aca="false">IF(J243&lt;&gt;0,VLOOKUP(J243,Max_tider,2,0),0)</f>
        <v>0</v>
      </c>
      <c r="X243" s="219" t="n">
        <f aca="false">IF(K243&lt;&gt;0,VLOOKUP(K243,AT_tider,2,0),0)</f>
        <v>0</v>
      </c>
      <c r="Y243" s="219" t="n">
        <f aca="false">IF(L243&lt;&gt;0,VLOOKUP(L243,SubAT_tider,2,0),0)</f>
        <v>0</v>
      </c>
      <c r="Z243" s="219" t="n">
        <f aca="false">IF(M243&lt;&gt;0,VLOOKUP(M243,IG_tider,2,0),0)</f>
        <v>0</v>
      </c>
      <c r="AA243" s="219"/>
      <c r="AB243" s="219"/>
      <c r="AC243" s="219" t="n">
        <f aca="false">IF(P243&lt;&gt;0,VLOOKUP(P243,Power_tider,2,0),0)</f>
        <v>0</v>
      </c>
      <c r="AD243" s="219" t="n">
        <f aca="false">IF(Q243&lt;&gt;0,VLOOKUP(Q243,FS_tider,2,0),0)</f>
        <v>0</v>
      </c>
      <c r="AE243" s="218"/>
      <c r="AF243" s="218" t="n">
        <f aca="false">SUM(W243:AE243)</f>
        <v>0</v>
      </c>
      <c r="AG243" s="220" t="n">
        <f aca="false">((AC243*2)+(W243*2)+(X243*1)+(Y243*0.77)+(Z243*0.68)+(AD243*0.8))</f>
        <v>0</v>
      </c>
      <c r="AH243" s="220" t="n">
        <f aca="false">(AG243+(((I243*V243)-SUM(W243:AE243))*0.3))</f>
        <v>0</v>
      </c>
      <c r="AI243" s="221" t="str">
        <f aca="false">IF(AH243&gt;1,AVERAGE(AH242:AH243),"")</f>
        <v/>
      </c>
      <c r="AJ243" s="221" t="str">
        <f aca="false">IF(AH243&gt;1,AVERAGE(AH239,AH242,AH243),"")</f>
        <v/>
      </c>
      <c r="AK243" s="221"/>
      <c r="AL243" s="221"/>
    </row>
    <row collapsed="false" customFormat="false" customHeight="true" hidden="false" ht="12" outlineLevel="0" r="244">
      <c r="C244" s="223" t="s">
        <v>17</v>
      </c>
      <c r="D244" s="117" t="n">
        <f aca="false">Z249</f>
        <v>0</v>
      </c>
      <c r="F244" s="215" t="inlineStr">
        <f aca="false">F243+1</f>
        <is>
          <t/>
        </is>
      </c>
      <c r="G244" s="119"/>
      <c r="H244" s="119"/>
      <c r="I244" s="126"/>
      <c r="J244" s="126"/>
      <c r="K244" s="126"/>
      <c r="L244" s="126"/>
      <c r="M244" s="126"/>
      <c r="N244" s="126"/>
      <c r="O244" s="126"/>
      <c r="P244" s="126"/>
      <c r="Q244" s="126"/>
      <c r="R244" s="122"/>
      <c r="S244" s="122"/>
      <c r="T244" s="122"/>
      <c r="U244" s="224"/>
      <c r="V244" s="218" t="n">
        <f aca="false">$V$2</f>
        <v>1</v>
      </c>
      <c r="W244" s="219" t="n">
        <f aca="false">IF(J244&lt;&gt;0,VLOOKUP(J244,Max_tider,2,0),0)</f>
        <v>0</v>
      </c>
      <c r="X244" s="219" t="n">
        <f aca="false">IF(K244&lt;&gt;0,VLOOKUP(K244,AT_tider,2,0),0)</f>
        <v>0</v>
      </c>
      <c r="Y244" s="219" t="n">
        <f aca="false">IF(L244&lt;&gt;0,VLOOKUP(L244,SubAT_tider,2,0),0)</f>
        <v>0</v>
      </c>
      <c r="Z244" s="219" t="n">
        <f aca="false">IF(M244&lt;&gt;0,VLOOKUP(M244,IG_tider,2,0),0)</f>
        <v>0</v>
      </c>
      <c r="AA244" s="219"/>
      <c r="AB244" s="219"/>
      <c r="AC244" s="219" t="n">
        <f aca="false">IF(P244&lt;&gt;0,VLOOKUP(P244,Power_tider,2,0),0)</f>
        <v>0</v>
      </c>
      <c r="AD244" s="219" t="n">
        <f aca="false">IF(Q244&lt;&gt;0,VLOOKUP(Q244,FS_tider,2,0),0)</f>
        <v>0</v>
      </c>
      <c r="AE244" s="218"/>
      <c r="AF244" s="218" t="n">
        <f aca="false">SUM(W244:AE244)</f>
        <v>0</v>
      </c>
      <c r="AG244" s="220" t="n">
        <f aca="false">((AC244*2)+(W244*2)+(X244*1)+(Y244*0.77)+(Z244*0.68)+(AD244*0.8))</f>
        <v>0</v>
      </c>
      <c r="AH244" s="220" t="n">
        <f aca="false">(AG244+(((I244*V244)-SUM(W244:AE244))*0.3))</f>
        <v>0</v>
      </c>
      <c r="AI244" s="221" t="str">
        <f aca="false">IF(AH244&gt;1,AVERAGE(AH243:AH244),"")</f>
        <v/>
      </c>
      <c r="AJ244" s="221" t="str">
        <f aca="false">IF(AH244&gt;1,AVERAGE(AH242:AH244),"")</f>
        <v/>
      </c>
      <c r="AK244" s="221"/>
      <c r="AL244" s="221"/>
    </row>
    <row collapsed="false" customFormat="false" customHeight="true" hidden="false" ht="12" outlineLevel="0" r="245">
      <c r="C245" s="223" t="s">
        <v>69</v>
      </c>
      <c r="D245" s="117" t="n">
        <f aca="false">AA249</f>
        <v>0</v>
      </c>
      <c r="F245" s="215" t="inlineStr">
        <f aca="false">F244+1</f>
        <is>
          <t/>
        </is>
      </c>
      <c r="G245" s="119"/>
      <c r="H245" s="119"/>
      <c r="I245" s="120"/>
      <c r="J245" s="126"/>
      <c r="K245" s="126"/>
      <c r="L245" s="126"/>
      <c r="M245" s="126"/>
      <c r="N245" s="126"/>
      <c r="O245" s="126"/>
      <c r="P245" s="127"/>
      <c r="Q245" s="126"/>
      <c r="R245" s="122"/>
      <c r="S245" s="122"/>
      <c r="T245" s="122"/>
      <c r="U245" s="217"/>
      <c r="V245" s="218" t="n">
        <f aca="false">$V$2</f>
        <v>1</v>
      </c>
      <c r="W245" s="219" t="n">
        <f aca="false">IF(J245&lt;&gt;0,VLOOKUP(J245,Max_tider,2,0),0)</f>
        <v>0</v>
      </c>
      <c r="X245" s="219" t="n">
        <f aca="false">IF(K245&lt;&gt;0,VLOOKUP(K245,AT_tider,2,0),0)</f>
        <v>0</v>
      </c>
      <c r="Y245" s="219" t="n">
        <f aca="false">IF(L245&lt;&gt;0,VLOOKUP(L245,SubAT_tider,2,0),0)</f>
        <v>0</v>
      </c>
      <c r="Z245" s="219" t="n">
        <f aca="false">IF(M245&lt;&gt;0,VLOOKUP(M245,IG_tider,2,0),0)</f>
        <v>0</v>
      </c>
      <c r="AA245" s="219"/>
      <c r="AB245" s="219"/>
      <c r="AC245" s="219" t="n">
        <f aca="false">IF(P245&lt;&gt;0,VLOOKUP(P245,Power_tider,2,0),0)</f>
        <v>0</v>
      </c>
      <c r="AD245" s="219" t="n">
        <f aca="false">IF(Q245&lt;&gt;0,VLOOKUP(Q245,FS_tider,2,0),0)</f>
        <v>0</v>
      </c>
      <c r="AE245" s="218"/>
      <c r="AF245" s="218" t="n">
        <f aca="false">SUM(W245:AE245)</f>
        <v>0</v>
      </c>
      <c r="AG245" s="220" t="n">
        <f aca="false">((AC245*2)+(W245*2)+(X245*1)+(Y245*0.77)+(Z245*0.68)+(AD245*0.8))</f>
        <v>0</v>
      </c>
      <c r="AH245" s="220" t="n">
        <f aca="false">(AG245+(((I245*V245)-SUM(W245:AE245))*0.3))</f>
        <v>0</v>
      </c>
      <c r="AI245" s="221" t="str">
        <f aca="false">IF(AH245&gt;1,AVERAGE(AH244:AH245),"")</f>
        <v/>
      </c>
      <c r="AJ245" s="221" t="str">
        <f aca="false">IF(AH245&gt;1,AVERAGE(AH243:AH245),"")</f>
        <v/>
      </c>
      <c r="AK245" s="221"/>
      <c r="AL245" s="221"/>
    </row>
    <row collapsed="false" customFormat="false" customHeight="true" hidden="false" ht="12" outlineLevel="0" r="246">
      <c r="C246" s="223" t="s">
        <v>70</v>
      </c>
      <c r="D246" s="117" t="n">
        <f aca="false">AB249</f>
        <v>0</v>
      </c>
      <c r="F246" s="215" t="inlineStr">
        <f aca="false">F245+1</f>
        <is>
          <t/>
        </is>
      </c>
      <c r="G246" s="119"/>
      <c r="H246" s="119"/>
      <c r="I246" s="120"/>
      <c r="J246" s="127"/>
      <c r="K246" s="121"/>
      <c r="L246" s="121"/>
      <c r="M246" s="121"/>
      <c r="N246" s="121"/>
      <c r="O246" s="121"/>
      <c r="P246" s="121"/>
      <c r="Q246" s="121"/>
      <c r="R246" s="122"/>
      <c r="S246" s="122"/>
      <c r="T246" s="122"/>
      <c r="U246" s="224"/>
      <c r="V246" s="218" t="n">
        <f aca="false">$V$2</f>
        <v>1</v>
      </c>
      <c r="W246" s="219" t="n">
        <f aca="false">IF(J246&lt;&gt;0,VLOOKUP(J246,Max_tider,2,0),0)</f>
        <v>0</v>
      </c>
      <c r="X246" s="219" t="n">
        <f aca="false">IF(K246&lt;&gt;0,VLOOKUP(K246,AT_tider,2,0),0)</f>
        <v>0</v>
      </c>
      <c r="Y246" s="219" t="n">
        <f aca="false">IF(L246&lt;&gt;0,VLOOKUP(L246,SubAT_tider,2,0),0)</f>
        <v>0</v>
      </c>
      <c r="Z246" s="219" t="n">
        <f aca="false">IF(M246&lt;&gt;0,VLOOKUP(M246,IG_tider,2,0),0)</f>
        <v>0</v>
      </c>
      <c r="AA246" s="219"/>
      <c r="AB246" s="219"/>
      <c r="AC246" s="219" t="n">
        <f aca="false">IF(P246&lt;&gt;0,VLOOKUP(P246,Power_tider,2,0),0)</f>
        <v>0</v>
      </c>
      <c r="AD246" s="219" t="n">
        <f aca="false">IF(Q246&lt;&gt;0,VLOOKUP(Q246,FS_tider,2,0),0)</f>
        <v>0</v>
      </c>
      <c r="AE246" s="218"/>
      <c r="AF246" s="218" t="n">
        <f aca="false">SUM(W246:AE246)</f>
        <v>0</v>
      </c>
      <c r="AG246" s="220" t="n">
        <f aca="false">((AC246*2)+(W246*2)+(X246*1)+(Y246*0.77)+(Z246*0.68)+(AD246*0.8))</f>
        <v>0</v>
      </c>
      <c r="AH246" s="220" t="n">
        <f aca="false">(AG246+(((I246*V246)-SUM(W246:AE246))*0.3))</f>
        <v>0</v>
      </c>
      <c r="AI246" s="221" t="str">
        <f aca="false">IF(AH246&gt;1,AVERAGE(AH245:AH246),"")</f>
        <v/>
      </c>
      <c r="AJ246" s="221" t="str">
        <f aca="false">IF(AH246&gt;1,AVERAGE(AH244:AH246),"")</f>
        <v/>
      </c>
      <c r="AK246" s="221"/>
      <c r="AL246" s="221"/>
    </row>
    <row collapsed="false" customFormat="false" customHeight="true" hidden="false" ht="12" outlineLevel="0" r="247">
      <c r="C247" s="214" t="s">
        <v>20</v>
      </c>
      <c r="D247" s="117" t="n">
        <f aca="false">AC249</f>
        <v>0</v>
      </c>
      <c r="F247" s="215" t="inlineStr">
        <f aca="false">F246+1</f>
        <is>
          <t/>
        </is>
      </c>
      <c r="G247" s="119"/>
      <c r="H247" s="119"/>
      <c r="I247" s="120"/>
      <c r="J247" s="121"/>
      <c r="K247" s="121"/>
      <c r="L247" s="121"/>
      <c r="M247" s="121"/>
      <c r="N247" s="121"/>
      <c r="O247" s="121"/>
      <c r="P247" s="121"/>
      <c r="Q247" s="121"/>
      <c r="R247" s="122"/>
      <c r="S247" s="122"/>
      <c r="T247" s="122"/>
      <c r="U247" s="224"/>
      <c r="V247" s="218" t="n">
        <f aca="false">$V$2</f>
        <v>1</v>
      </c>
      <c r="W247" s="219" t="n">
        <f aca="false">IF(J247&lt;&gt;0,VLOOKUP(J247,Max_tider,2,0),0)</f>
        <v>0</v>
      </c>
      <c r="X247" s="219" t="n">
        <f aca="false">IF(K247&lt;&gt;0,VLOOKUP(K247,AT_tider,2,0),0)</f>
        <v>0</v>
      </c>
      <c r="Y247" s="219" t="n">
        <f aca="false">IF(L247&lt;&gt;0,VLOOKUP(L247,SubAT_tider,2,0),0)</f>
        <v>0</v>
      </c>
      <c r="Z247" s="219" t="n">
        <f aca="false">IF(M247&lt;&gt;0,VLOOKUP(M247,IG_tider,2,0),0)</f>
        <v>0</v>
      </c>
      <c r="AA247" s="219"/>
      <c r="AB247" s="219"/>
      <c r="AC247" s="219" t="n">
        <f aca="false">IF(P247&lt;&gt;0,VLOOKUP(P247,Power_tider,2,0),0)</f>
        <v>0</v>
      </c>
      <c r="AD247" s="219" t="n">
        <f aca="false">IF(Q247&lt;&gt;0,VLOOKUP(Q247,FS_tider,2,0),0)</f>
        <v>0</v>
      </c>
      <c r="AE247" s="218"/>
      <c r="AF247" s="218" t="n">
        <f aca="false">SUM(W247:AE247)</f>
        <v>0</v>
      </c>
      <c r="AG247" s="220" t="n">
        <f aca="false">((AC247*2)+(W247*2)+(X247*1)+(Y247*0.77)+(Z247*0.68)+(AD247*0.8))</f>
        <v>0</v>
      </c>
      <c r="AH247" s="220" t="n">
        <f aca="false">(AG247+(((I247*V247)-SUM(W247:AE247))*0.3))</f>
        <v>0</v>
      </c>
      <c r="AI247" s="221" t="str">
        <f aca="false">IF(AH247&gt;1,AVERAGE(AH246:AH247),"")</f>
        <v/>
      </c>
      <c r="AJ247" s="221" t="str">
        <f aca="false">IF(AH247&gt;1,AVERAGE(AH245:AH247),"")</f>
        <v/>
      </c>
      <c r="AK247" s="221"/>
      <c r="AL247" s="221"/>
    </row>
    <row collapsed="false" customFormat="false" customHeight="true" hidden="false" ht="12" outlineLevel="0" r="248">
      <c r="C248" s="214" t="s">
        <v>21</v>
      </c>
      <c r="D248" s="117" t="n">
        <f aca="false">AD249</f>
        <v>0</v>
      </c>
      <c r="F248" s="215" t="inlineStr">
        <f aca="false">F247+1</f>
        <is>
          <t/>
        </is>
      </c>
      <c r="G248" s="119"/>
      <c r="H248" s="119"/>
      <c r="I248" s="120"/>
      <c r="J248" s="121"/>
      <c r="K248" s="121"/>
      <c r="L248" s="121"/>
      <c r="M248" s="121"/>
      <c r="N248" s="121"/>
      <c r="O248" s="121"/>
      <c r="P248" s="121"/>
      <c r="Q248" s="121"/>
      <c r="R248" s="122"/>
      <c r="S248" s="122"/>
      <c r="T248" s="122"/>
      <c r="U248" s="224"/>
      <c r="V248" s="218" t="n">
        <f aca="false">$V$2</f>
        <v>1</v>
      </c>
      <c r="W248" s="219" t="n">
        <f aca="false">IF(J248&lt;&gt;0,VLOOKUP(J248,Max_tider,2,0),0)</f>
        <v>0</v>
      </c>
      <c r="X248" s="219" t="n">
        <f aca="false">IF(K248&lt;&gt;0,VLOOKUP(K248,AT_tider,2,0),0)</f>
        <v>0</v>
      </c>
      <c r="Y248" s="219" t="n">
        <f aca="false">IF(L248&lt;&gt;0,VLOOKUP(L248,SubAT_tider,2,0),0)</f>
        <v>0</v>
      </c>
      <c r="Z248" s="219" t="n">
        <f aca="false">IF(M248&lt;&gt;0,VLOOKUP(M248,IG_tider,2,0),0)</f>
        <v>0</v>
      </c>
      <c r="AA248" s="219"/>
      <c r="AB248" s="219"/>
      <c r="AC248" s="219" t="n">
        <f aca="false">IF(P248&lt;&gt;0,VLOOKUP(P248,Power_tider,2,0),0)</f>
        <v>0</v>
      </c>
      <c r="AD248" s="219" t="n">
        <f aca="false">IF(Q248&lt;&gt;0,VLOOKUP(Q248,FS_tider,2,0),0)</f>
        <v>0</v>
      </c>
      <c r="AE248" s="218"/>
      <c r="AF248" s="218" t="n">
        <f aca="false">SUM(W248:AE248)</f>
        <v>0</v>
      </c>
      <c r="AG248" s="220" t="n">
        <f aca="false">((AC248*2)+(W248*2)+(X248*1)+(Y248*0.77)+(Z248*0.68)+(AD248*0.8))</f>
        <v>0</v>
      </c>
      <c r="AH248" s="220" t="n">
        <f aca="false">(AG248+(((I248*V248)-SUM(W248:AE248))*0.3))</f>
        <v>0</v>
      </c>
      <c r="AI248" s="221" t="str">
        <f aca="false">IF(AH248&gt;1,AVERAGE(AH247:AH248),"")</f>
        <v/>
      </c>
      <c r="AJ248" s="221" t="str">
        <f aca="false">IF(AH248&gt;1,AVERAGE(AH246:AH248),"")</f>
        <v/>
      </c>
      <c r="AK248" s="221"/>
      <c r="AL248" s="221"/>
    </row>
    <row collapsed="false" customFormat="false" customHeight="true" hidden="false" ht="12" outlineLevel="0" r="249">
      <c r="C249" s="214" t="s">
        <v>22</v>
      </c>
      <c r="D249" s="117" t="n">
        <f aca="false">AE249</f>
        <v>0</v>
      </c>
      <c r="E249" s="117"/>
      <c r="F249" s="225"/>
      <c r="G249" s="131"/>
      <c r="H249" s="131"/>
      <c r="I249" s="132" t="n">
        <f aca="false">SUM(I242:I248)/60</f>
        <v>0</v>
      </c>
      <c r="J249" s="133"/>
      <c r="K249" s="131"/>
      <c r="L249" s="131"/>
      <c r="M249" s="131"/>
      <c r="N249" s="131"/>
      <c r="O249" s="131"/>
      <c r="P249" s="131"/>
      <c r="Q249" s="131"/>
      <c r="R249" s="131"/>
      <c r="S249" s="131"/>
      <c r="T249" s="131"/>
      <c r="U249" s="226" t="s">
        <v>135</v>
      </c>
      <c r="V249" s="190"/>
      <c r="W249" s="227" t="n">
        <f aca="false">SUM(W242:W248)</f>
        <v>0</v>
      </c>
      <c r="X249" s="227" t="n">
        <f aca="false">SUM(X242:X248)</f>
        <v>0</v>
      </c>
      <c r="Y249" s="227" t="n">
        <f aca="false">SUM(Y242:Y248)</f>
        <v>0</v>
      </c>
      <c r="Z249" s="227" t="n">
        <f aca="false">SUM(Z242:Z248)</f>
        <v>0</v>
      </c>
      <c r="AA249" s="227" t="n">
        <f aca="false">SUM(AA242:AA248)</f>
        <v>0</v>
      </c>
      <c r="AB249" s="227" t="n">
        <f aca="false">SUM(AB242:AB248)</f>
        <v>0</v>
      </c>
      <c r="AC249" s="227" t="n">
        <f aca="false">SUM(AC242:AC248)</f>
        <v>0</v>
      </c>
      <c r="AD249" s="227" t="n">
        <f aca="false">SUM(AD242:AD248)</f>
        <v>0</v>
      </c>
      <c r="AE249" s="227" t="n">
        <f aca="false">SUM(AE242:AE248)</f>
        <v>0</v>
      </c>
      <c r="AF249" s="228" t="n">
        <f aca="false">SUM(AF242:AF248)</f>
        <v>0</v>
      </c>
      <c r="AG249" s="228" t="n">
        <f aca="false">SUM(AG242:AG248)</f>
        <v>0</v>
      </c>
      <c r="AH249" s="228" t="n">
        <f aca="false">SUM(AH242:AH248)</f>
        <v>0</v>
      </c>
      <c r="AI249" s="221"/>
      <c r="AJ249" s="221"/>
      <c r="AK249" s="221" t="b">
        <f aca="false">IF(AH249&gt;1,AVERAGE(AH249,AH240,AH231,AH222,AH213))</f>
        <v>0</v>
      </c>
      <c r="AL249" s="221" t="b">
        <f aca="false">IF(AH249&gt;1,AVERAGE(AH249,AH240))</f>
        <v>0</v>
      </c>
    </row>
    <row collapsed="false" customFormat="false" customHeight="true" hidden="false" ht="12" outlineLevel="0" r="250">
      <c r="E250" s="117"/>
      <c r="F250" s="230" t="s">
        <v>241</v>
      </c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231" t="str">
        <f aca="false">IF(SUM(W250:AE250)&gt;0,(SUM(W250:AE250)),"")</f>
        <v/>
      </c>
    </row>
    <row collapsed="false" customFormat="false" customHeight="true" hidden="false" ht="12" outlineLevel="0" r="251">
      <c r="A251" s="212" t="s">
        <v>12</v>
      </c>
      <c r="B251" s="213" t="n">
        <f aca="false">I258</f>
        <v>0</v>
      </c>
      <c r="C251" s="214" t="s">
        <v>15</v>
      </c>
      <c r="D251" s="117" t="n">
        <f aca="false">X258</f>
        <v>0</v>
      </c>
      <c r="F251" s="215" t="inlineStr">
        <f aca="false">F248+1</f>
        <is>
          <t/>
        </is>
      </c>
      <c r="G251" s="119"/>
      <c r="H251" s="119"/>
      <c r="I251" s="120"/>
      <c r="J251" s="121"/>
      <c r="K251" s="121"/>
      <c r="L251" s="121"/>
      <c r="M251" s="121"/>
      <c r="N251" s="121"/>
      <c r="O251" s="121"/>
      <c r="P251" s="121"/>
      <c r="Q251" s="121"/>
      <c r="R251" s="122"/>
      <c r="S251" s="122"/>
      <c r="T251" s="122"/>
      <c r="U251" s="217"/>
      <c r="V251" s="218" t="n">
        <f aca="false">$V$2</f>
        <v>1</v>
      </c>
      <c r="W251" s="219" t="n">
        <f aca="false">IF(J251&lt;&gt;0,VLOOKUP(J251,Max_tider,2,0),0)</f>
        <v>0</v>
      </c>
      <c r="X251" s="219" t="n">
        <f aca="false">IF(K251&lt;&gt;0,VLOOKUP(K251,AT_tider,2,0),0)</f>
        <v>0</v>
      </c>
      <c r="Y251" s="219" t="n">
        <f aca="false">IF(L251&lt;&gt;0,VLOOKUP(L251,SubAT_tider,2,0),0)</f>
        <v>0</v>
      </c>
      <c r="Z251" s="219" t="n">
        <f aca="false">IF(M251&lt;&gt;0,VLOOKUP(M251,IG_tider,2,0),0)</f>
        <v>0</v>
      </c>
      <c r="AA251" s="219"/>
      <c r="AB251" s="219"/>
      <c r="AC251" s="219" t="n">
        <f aca="false">IF(P251&lt;&gt;0,VLOOKUP(P251,Power_tider,2,0),0)</f>
        <v>0</v>
      </c>
      <c r="AD251" s="219" t="n">
        <f aca="false">IF(Q251&lt;&gt;0,VLOOKUP(Q251,FS_tider,2,0),0)</f>
        <v>0</v>
      </c>
      <c r="AE251" s="218"/>
      <c r="AF251" s="218" t="n">
        <f aca="false">SUM(W251:AE251)</f>
        <v>0</v>
      </c>
      <c r="AG251" s="220" t="n">
        <f aca="false">((AC251*2)+(W251*2)+(X251*1)+(Y251*0.77)+(Z251*0.68)+(AD251*0.8))</f>
        <v>0</v>
      </c>
      <c r="AH251" s="220" t="n">
        <f aca="false">(AG251+(((I251*V251)-SUM(W251:AE251))*0.3))</f>
        <v>0</v>
      </c>
      <c r="AI251" s="221" t="str">
        <f aca="false">IF(AH251&gt;1,AVERAGE(AH248,AH251),"")</f>
        <v/>
      </c>
      <c r="AJ251" s="221" t="str">
        <f aca="false">IF(AH251&gt;1,AVERAGE(AH247,AH248,AH251),"")</f>
        <v/>
      </c>
      <c r="AK251" s="221"/>
      <c r="AL251" s="221"/>
    </row>
    <row collapsed="false" customFormat="false" customHeight="true" hidden="false" ht="12" outlineLevel="0" r="252">
      <c r="A252" s="222" t="s">
        <v>13</v>
      </c>
      <c r="B252" s="213" t="n">
        <f aca="false">W258</f>
        <v>0</v>
      </c>
      <c r="C252" s="214" t="s">
        <v>16</v>
      </c>
      <c r="D252" s="117" t="n">
        <f aca="false">Y258</f>
        <v>0</v>
      </c>
      <c r="F252" s="215" t="inlineStr">
        <f aca="false">F251+1</f>
        <is>
          <t/>
        </is>
      </c>
      <c r="G252" s="119"/>
      <c r="H252" s="119"/>
      <c r="I252" s="120"/>
      <c r="J252" s="121"/>
      <c r="K252" s="126"/>
      <c r="L252" s="127"/>
      <c r="M252" s="121"/>
      <c r="N252" s="126"/>
      <c r="O252" s="126"/>
      <c r="P252" s="126"/>
      <c r="Q252" s="121"/>
      <c r="R252" s="122"/>
      <c r="S252" s="122"/>
      <c r="T252" s="122"/>
      <c r="U252" s="217"/>
      <c r="V252" s="218" t="n">
        <f aca="false">$V$2</f>
        <v>1</v>
      </c>
      <c r="W252" s="219" t="n">
        <f aca="false">IF(J252&lt;&gt;0,VLOOKUP(J252,Max_tider,2,0),0)</f>
        <v>0</v>
      </c>
      <c r="X252" s="219" t="n">
        <f aca="false">IF(K252&lt;&gt;0,VLOOKUP(K252,AT_tider,2,0),0)</f>
        <v>0</v>
      </c>
      <c r="Y252" s="219" t="n">
        <f aca="false">IF(L252&lt;&gt;0,VLOOKUP(L252,SubAT_tider,2,0),0)</f>
        <v>0</v>
      </c>
      <c r="Z252" s="219" t="n">
        <f aca="false">IF(M252&lt;&gt;0,VLOOKUP(M252,IG_tider,2,0),0)</f>
        <v>0</v>
      </c>
      <c r="AA252" s="219"/>
      <c r="AB252" s="219"/>
      <c r="AC252" s="219" t="n">
        <f aca="false">IF(P252&lt;&gt;0,VLOOKUP(P252,Power_tider,2,0),0)</f>
        <v>0</v>
      </c>
      <c r="AD252" s="219" t="n">
        <f aca="false">IF(Q252&lt;&gt;0,VLOOKUP(Q252,FS_tider,2,0),0)</f>
        <v>0</v>
      </c>
      <c r="AE252" s="218"/>
      <c r="AF252" s="218" t="n">
        <f aca="false">SUM(W252:AE252)</f>
        <v>0</v>
      </c>
      <c r="AG252" s="220" t="n">
        <f aca="false">((AC252*2)+(W252*2)+(X252*1)+(Y252*0.77)+(Z252*0.68)+(AD252*0.8))</f>
        <v>0</v>
      </c>
      <c r="AH252" s="220" t="n">
        <f aca="false">(AG252+(((I252*V252)-SUM(W252:AE252))*0.3))</f>
        <v>0</v>
      </c>
      <c r="AI252" s="221" t="str">
        <f aca="false">IF(AH252&gt;1,AVERAGE(AH251:AH252),"")</f>
        <v/>
      </c>
      <c r="AJ252" s="221" t="str">
        <f aca="false">IF(AH252&gt;1,AVERAGE(AH248,AH251,AH252),"")</f>
        <v/>
      </c>
      <c r="AK252" s="221"/>
      <c r="AL252" s="221"/>
    </row>
    <row collapsed="false" customFormat="false" customHeight="true" hidden="false" ht="12" outlineLevel="0" r="253">
      <c r="C253" s="223" t="s">
        <v>17</v>
      </c>
      <c r="D253" s="117" t="n">
        <f aca="false">Z258</f>
        <v>0</v>
      </c>
      <c r="F253" s="215" t="inlineStr">
        <f aca="false">F252+1</f>
        <is>
          <t/>
        </is>
      </c>
      <c r="G253" s="119"/>
      <c r="H253" s="119"/>
      <c r="I253" s="126"/>
      <c r="J253" s="126"/>
      <c r="K253" s="126"/>
      <c r="L253" s="126"/>
      <c r="M253" s="126"/>
      <c r="N253" s="126"/>
      <c r="O253" s="126"/>
      <c r="P253" s="126"/>
      <c r="Q253" s="126"/>
      <c r="R253" s="122"/>
      <c r="S253" s="122"/>
      <c r="T253" s="122"/>
      <c r="U253" s="224"/>
      <c r="V253" s="218" t="n">
        <f aca="false">$V$2</f>
        <v>1</v>
      </c>
      <c r="W253" s="219" t="n">
        <f aca="false">IF(J253&lt;&gt;0,VLOOKUP(J253,Max_tider,2,0),0)</f>
        <v>0</v>
      </c>
      <c r="X253" s="219" t="n">
        <f aca="false">IF(K253&lt;&gt;0,VLOOKUP(K253,AT_tider,2,0),0)</f>
        <v>0</v>
      </c>
      <c r="Y253" s="219" t="n">
        <f aca="false">IF(L253&lt;&gt;0,VLOOKUP(L253,SubAT_tider,2,0),0)</f>
        <v>0</v>
      </c>
      <c r="Z253" s="219" t="n">
        <f aca="false">IF(M253&lt;&gt;0,VLOOKUP(M253,IG_tider,2,0),0)</f>
        <v>0</v>
      </c>
      <c r="AA253" s="219"/>
      <c r="AB253" s="219"/>
      <c r="AC253" s="219" t="n">
        <f aca="false">IF(P253&lt;&gt;0,VLOOKUP(P253,Power_tider,2,0),0)</f>
        <v>0</v>
      </c>
      <c r="AD253" s="219" t="n">
        <f aca="false">IF(Q253&lt;&gt;0,VLOOKUP(Q253,FS_tider,2,0),0)</f>
        <v>0</v>
      </c>
      <c r="AE253" s="218"/>
      <c r="AF253" s="218" t="n">
        <f aca="false">SUM(W253:AE253)</f>
        <v>0</v>
      </c>
      <c r="AG253" s="220" t="n">
        <f aca="false">((AC253*2)+(W253*2)+(X253*1)+(Y253*0.77)+(Z253*0.68)+(AD253*0.8))</f>
        <v>0</v>
      </c>
      <c r="AH253" s="220" t="n">
        <f aca="false">(AG253+(((I253*V253)-SUM(W253:AE253))*0.3))</f>
        <v>0</v>
      </c>
      <c r="AI253" s="221" t="str">
        <f aca="false">IF(AH253&gt;1,AVERAGE(AH252:AH253),"")</f>
        <v/>
      </c>
      <c r="AJ253" s="221" t="str">
        <f aca="false">IF(AH253&gt;1,AVERAGE(AH251:AH253),"")</f>
        <v/>
      </c>
      <c r="AK253" s="221"/>
      <c r="AL253" s="221"/>
    </row>
    <row collapsed="false" customFormat="false" customHeight="true" hidden="false" ht="12" outlineLevel="0" r="254">
      <c r="C254" s="223" t="s">
        <v>69</v>
      </c>
      <c r="D254" s="117" t="n">
        <f aca="false">AA258</f>
        <v>0</v>
      </c>
      <c r="F254" s="215" t="inlineStr">
        <f aca="false">F253+1</f>
        <is>
          <t/>
        </is>
      </c>
      <c r="G254" s="119"/>
      <c r="H254" s="119"/>
      <c r="I254" s="120"/>
      <c r="J254" s="121"/>
      <c r="K254" s="121"/>
      <c r="L254" s="127"/>
      <c r="M254" s="121"/>
      <c r="N254" s="121"/>
      <c r="O254" s="121"/>
      <c r="P254" s="121"/>
      <c r="Q254" s="121"/>
      <c r="R254" s="122"/>
      <c r="S254" s="122"/>
      <c r="T254" s="122"/>
      <c r="U254" s="217"/>
      <c r="V254" s="218" t="n">
        <f aca="false">$V$2</f>
        <v>1</v>
      </c>
      <c r="W254" s="219" t="n">
        <f aca="false">IF(J254&lt;&gt;0,VLOOKUP(J254,Max_tider,2,0),0)</f>
        <v>0</v>
      </c>
      <c r="X254" s="219" t="n">
        <f aca="false">IF(K254&lt;&gt;0,VLOOKUP(K254,AT_tider,2,0),0)</f>
        <v>0</v>
      </c>
      <c r="Y254" s="219" t="n">
        <f aca="false">IF(L254&lt;&gt;0,VLOOKUP(L254,SubAT_tider,2,0),0)</f>
        <v>0</v>
      </c>
      <c r="Z254" s="219" t="n">
        <f aca="false">IF(M254&lt;&gt;0,VLOOKUP(M254,IG_tider,2,0),0)</f>
        <v>0</v>
      </c>
      <c r="AA254" s="219"/>
      <c r="AB254" s="219"/>
      <c r="AC254" s="219" t="n">
        <f aca="false">IF(P254&lt;&gt;0,VLOOKUP(P254,Power_tider,2,0),0)</f>
        <v>0</v>
      </c>
      <c r="AD254" s="219" t="n">
        <f aca="false">IF(Q254&lt;&gt;0,VLOOKUP(Q254,FS_tider,2,0),0)</f>
        <v>0</v>
      </c>
      <c r="AE254" s="218"/>
      <c r="AF254" s="218" t="n">
        <f aca="false">SUM(W254:AE254)</f>
        <v>0</v>
      </c>
      <c r="AG254" s="220" t="n">
        <f aca="false">((AC254*2)+(W254*2)+(X254*1)+(Y254*0.77)+(Z254*0.68)+(AD254*0.8))</f>
        <v>0</v>
      </c>
      <c r="AH254" s="220" t="n">
        <f aca="false">(AG254+(((I254*V254)-SUM(W254:AE254))*0.3))</f>
        <v>0</v>
      </c>
      <c r="AI254" s="221" t="str">
        <f aca="false">IF(AH254&gt;1,AVERAGE(AH253:AH254),"")</f>
        <v/>
      </c>
      <c r="AJ254" s="221" t="str">
        <f aca="false">IF(AH254&gt;1,AVERAGE(AH252:AH254),"")</f>
        <v/>
      </c>
      <c r="AK254" s="221"/>
      <c r="AL254" s="221"/>
    </row>
    <row collapsed="false" customFormat="false" customHeight="true" hidden="false" ht="12" outlineLevel="0" r="255">
      <c r="C255" s="223" t="s">
        <v>70</v>
      </c>
      <c r="D255" s="117" t="n">
        <f aca="false">AB258</f>
        <v>0</v>
      </c>
      <c r="F255" s="215" t="inlineStr">
        <f aca="false">F254+1</f>
        <is>
          <t/>
        </is>
      </c>
      <c r="G255" s="119"/>
      <c r="H255" s="119"/>
      <c r="I255" s="120"/>
      <c r="J255" s="121"/>
      <c r="K255" s="121"/>
      <c r="L255" s="121"/>
      <c r="M255" s="121"/>
      <c r="N255" s="121"/>
      <c r="O255" s="121"/>
      <c r="P255" s="121"/>
      <c r="Q255" s="121"/>
      <c r="R255" s="122"/>
      <c r="S255" s="122"/>
      <c r="T255" s="122"/>
      <c r="U255" s="224"/>
      <c r="V255" s="218" t="n">
        <f aca="false">$V$2</f>
        <v>1</v>
      </c>
      <c r="W255" s="219" t="n">
        <f aca="false">IF(J255&lt;&gt;0,VLOOKUP(J255,Max_tider,2,0),0)</f>
        <v>0</v>
      </c>
      <c r="X255" s="219" t="n">
        <f aca="false">IF(K255&lt;&gt;0,VLOOKUP(K255,AT_tider,2,0),0)</f>
        <v>0</v>
      </c>
      <c r="Y255" s="219" t="n">
        <f aca="false">IF(L255&lt;&gt;0,VLOOKUP(L255,SubAT_tider,2,0),0)</f>
        <v>0</v>
      </c>
      <c r="Z255" s="219" t="n">
        <f aca="false">IF(M255&lt;&gt;0,VLOOKUP(M255,IG_tider,2,0),0)</f>
        <v>0</v>
      </c>
      <c r="AA255" s="219"/>
      <c r="AB255" s="219"/>
      <c r="AC255" s="219" t="n">
        <f aca="false">IF(P255&lt;&gt;0,VLOOKUP(P255,Power_tider,2,0),0)</f>
        <v>0</v>
      </c>
      <c r="AD255" s="219" t="n">
        <f aca="false">IF(Q255&lt;&gt;0,VLOOKUP(Q255,FS_tider,2,0),0)</f>
        <v>0</v>
      </c>
      <c r="AE255" s="218"/>
      <c r="AF255" s="218" t="n">
        <f aca="false">SUM(W255:AE255)</f>
        <v>0</v>
      </c>
      <c r="AG255" s="220" t="n">
        <f aca="false">((AC255*2)+(W255*2)+(X255*1)+(Y255*0.77)+(Z255*0.68)+(AD255*0.8))</f>
        <v>0</v>
      </c>
      <c r="AH255" s="220" t="n">
        <f aca="false">(AG255+(((I255*V255)-SUM(W255:AE255))*0.3))</f>
        <v>0</v>
      </c>
      <c r="AI255" s="221" t="str">
        <f aca="false">IF(AH255&gt;1,AVERAGE(AH254:AH255),"")</f>
        <v/>
      </c>
      <c r="AJ255" s="221" t="str">
        <f aca="false">IF(AH255&gt;1,AVERAGE(AH253:AH255),"")</f>
        <v/>
      </c>
      <c r="AK255" s="221"/>
      <c r="AL255" s="221"/>
    </row>
    <row collapsed="false" customFormat="false" customHeight="true" hidden="false" ht="12" outlineLevel="0" r="256">
      <c r="C256" s="214" t="s">
        <v>20</v>
      </c>
      <c r="D256" s="117" t="n">
        <f aca="false">AC258</f>
        <v>0</v>
      </c>
      <c r="F256" s="215" t="inlineStr">
        <f aca="false">F255+1</f>
        <is>
          <t/>
        </is>
      </c>
      <c r="G256" s="119"/>
      <c r="H256" s="119"/>
      <c r="I256" s="120"/>
      <c r="J256" s="127"/>
      <c r="K256" s="121"/>
      <c r="L256" s="121"/>
      <c r="M256" s="121"/>
      <c r="N256" s="121"/>
      <c r="O256" s="121"/>
      <c r="P256" s="121"/>
      <c r="Q256" s="121"/>
      <c r="R256" s="122"/>
      <c r="S256" s="122"/>
      <c r="T256" s="122"/>
      <c r="U256" s="224"/>
      <c r="V256" s="218" t="n">
        <f aca="false">$V$2</f>
        <v>1</v>
      </c>
      <c r="W256" s="219" t="n">
        <f aca="false">IF(J256&lt;&gt;0,VLOOKUP(J256,Max_tider,2,0),0)</f>
        <v>0</v>
      </c>
      <c r="X256" s="219" t="n">
        <f aca="false">IF(K256&lt;&gt;0,VLOOKUP(K256,AT_tider,2,0),0)</f>
        <v>0</v>
      </c>
      <c r="Y256" s="219" t="n">
        <f aca="false">IF(L256&lt;&gt;0,VLOOKUP(L256,SubAT_tider,2,0),0)</f>
        <v>0</v>
      </c>
      <c r="Z256" s="219" t="n">
        <f aca="false">IF(M256&lt;&gt;0,VLOOKUP(M256,IG_tider,2,0),0)</f>
        <v>0</v>
      </c>
      <c r="AA256" s="219"/>
      <c r="AB256" s="219"/>
      <c r="AC256" s="219" t="n">
        <f aca="false">IF(P256&lt;&gt;0,VLOOKUP(P256,Power_tider,2,0),0)</f>
        <v>0</v>
      </c>
      <c r="AD256" s="219" t="n">
        <f aca="false">IF(Q256&lt;&gt;0,VLOOKUP(Q256,FS_tider,2,0),0)</f>
        <v>0</v>
      </c>
      <c r="AE256" s="218"/>
      <c r="AF256" s="218" t="n">
        <f aca="false">SUM(W256:AE256)</f>
        <v>0</v>
      </c>
      <c r="AG256" s="220" t="n">
        <f aca="false">((AC256*2)+(W256*2)+(X256*1)+(Y256*0.77)+(Z256*0.68)+(AD256*0.8))</f>
        <v>0</v>
      </c>
      <c r="AH256" s="220" t="n">
        <f aca="false">(AG256+(((I256*V256)-SUM(W256:AE256))*0.3))</f>
        <v>0</v>
      </c>
      <c r="AI256" s="221" t="str">
        <f aca="false">IF(AH256&gt;1,AVERAGE(AH255:AH256),"")</f>
        <v/>
      </c>
      <c r="AJ256" s="221" t="str">
        <f aca="false">IF(AH256&gt;1,AVERAGE(AH254:AH256),"")</f>
        <v/>
      </c>
      <c r="AK256" s="221"/>
      <c r="AL256" s="221"/>
    </row>
    <row collapsed="false" customFormat="false" customHeight="true" hidden="false" ht="12" outlineLevel="0" r="257">
      <c r="C257" s="214" t="s">
        <v>21</v>
      </c>
      <c r="D257" s="117" t="n">
        <f aca="false">AD258</f>
        <v>0</v>
      </c>
      <c r="F257" s="215" t="inlineStr">
        <f aca="false">F256+1</f>
        <is>
          <t/>
        </is>
      </c>
      <c r="G257" s="119"/>
      <c r="H257" s="119"/>
      <c r="I257" s="120"/>
      <c r="J257" s="121"/>
      <c r="K257" s="121"/>
      <c r="L257" s="121"/>
      <c r="M257" s="121"/>
      <c r="N257" s="121"/>
      <c r="O257" s="121"/>
      <c r="P257" s="121"/>
      <c r="Q257" s="121"/>
      <c r="R257" s="122"/>
      <c r="S257" s="122"/>
      <c r="T257" s="122"/>
      <c r="U257" s="224"/>
      <c r="V257" s="218" t="n">
        <f aca="false">$V$2</f>
        <v>1</v>
      </c>
      <c r="W257" s="219" t="n">
        <f aca="false">IF(J257&lt;&gt;0,VLOOKUP(J257,Max_tider,2,0),0)</f>
        <v>0</v>
      </c>
      <c r="X257" s="219" t="n">
        <f aca="false">IF(K257&lt;&gt;0,VLOOKUP(K257,AT_tider,2,0),0)</f>
        <v>0</v>
      </c>
      <c r="Y257" s="219" t="n">
        <f aca="false">IF(L257&lt;&gt;0,VLOOKUP(L257,SubAT_tider,2,0),0)</f>
        <v>0</v>
      </c>
      <c r="Z257" s="219" t="n">
        <f aca="false">IF(M257&lt;&gt;0,VLOOKUP(M257,IG_tider,2,0),0)</f>
        <v>0</v>
      </c>
      <c r="AA257" s="219"/>
      <c r="AB257" s="219"/>
      <c r="AC257" s="219" t="n">
        <f aca="false">IF(P257&lt;&gt;0,VLOOKUP(P257,Power_tider,2,0),0)</f>
        <v>0</v>
      </c>
      <c r="AD257" s="219" t="n">
        <f aca="false">IF(Q257&lt;&gt;0,VLOOKUP(Q257,FS_tider,2,0),0)</f>
        <v>0</v>
      </c>
      <c r="AE257" s="218"/>
      <c r="AF257" s="218" t="n">
        <f aca="false">SUM(W257:AE257)</f>
        <v>0</v>
      </c>
      <c r="AG257" s="220" t="n">
        <f aca="false">((AC257*2)+(W257*2)+(X257*1)+(Y257*0.77)+(Z257*0.68)+(AD257*0.8))</f>
        <v>0</v>
      </c>
      <c r="AH257" s="220" t="n">
        <f aca="false">(AG257+(((I257*V257)-SUM(W257:AE257))*0.3))</f>
        <v>0</v>
      </c>
      <c r="AI257" s="221" t="str">
        <f aca="false">IF(AH257&gt;1,AVERAGE(AH256:AH257),"")</f>
        <v/>
      </c>
      <c r="AJ257" s="221" t="str">
        <f aca="false">IF(AH257&gt;1,AVERAGE(AH255:AH257),"")</f>
        <v/>
      </c>
      <c r="AK257" s="221"/>
      <c r="AL257" s="221"/>
    </row>
    <row collapsed="false" customFormat="false" customHeight="true" hidden="false" ht="12" outlineLevel="0" r="258">
      <c r="C258" s="214" t="s">
        <v>22</v>
      </c>
      <c r="D258" s="117" t="n">
        <f aca="false">AE258</f>
        <v>0</v>
      </c>
      <c r="E258" s="117"/>
      <c r="F258" s="225"/>
      <c r="G258" s="131"/>
      <c r="H258" s="131"/>
      <c r="I258" s="132" t="n">
        <f aca="false">SUM(I251:I257)/60</f>
        <v>0</v>
      </c>
      <c r="J258" s="133"/>
      <c r="K258" s="131"/>
      <c r="L258" s="131"/>
      <c r="M258" s="131"/>
      <c r="N258" s="131"/>
      <c r="O258" s="131"/>
      <c r="P258" s="131"/>
      <c r="Q258" s="131"/>
      <c r="R258" s="131"/>
      <c r="S258" s="131"/>
      <c r="T258" s="131"/>
      <c r="U258" s="226" t="s">
        <v>135</v>
      </c>
      <c r="V258" s="190"/>
      <c r="W258" s="227" t="n">
        <f aca="false">SUM(W251:W257)</f>
        <v>0</v>
      </c>
      <c r="X258" s="227" t="n">
        <f aca="false">SUM(X251:X257)</f>
        <v>0</v>
      </c>
      <c r="Y258" s="227" t="n">
        <f aca="false">SUM(Y251:Y257)</f>
        <v>0</v>
      </c>
      <c r="Z258" s="227" t="n">
        <f aca="false">SUM(Z251:Z257)</f>
        <v>0</v>
      </c>
      <c r="AA258" s="227" t="n">
        <f aca="false">SUM(AA251:AA257)</f>
        <v>0</v>
      </c>
      <c r="AB258" s="227" t="n">
        <f aca="false">SUM(AB251:AB257)</f>
        <v>0</v>
      </c>
      <c r="AC258" s="227" t="n">
        <f aca="false">SUM(AC251:AC257)</f>
        <v>0</v>
      </c>
      <c r="AD258" s="227" t="n">
        <f aca="false">SUM(AD251:AD257)</f>
        <v>0</v>
      </c>
      <c r="AE258" s="227" t="n">
        <f aca="false">SUM(AE251:AE257)</f>
        <v>0</v>
      </c>
      <c r="AF258" s="228" t="n">
        <f aca="false">SUM(AF251:AF257)</f>
        <v>0</v>
      </c>
      <c r="AG258" s="228" t="n">
        <f aca="false">SUM(AG251:AG257)</f>
        <v>0</v>
      </c>
      <c r="AH258" s="228" t="n">
        <f aca="false">SUM(AH251:AH257)</f>
        <v>0</v>
      </c>
      <c r="AI258" s="221"/>
      <c r="AJ258" s="221"/>
      <c r="AK258" s="221" t="b">
        <f aca="false">IF(AH258&gt;1,AVERAGE(AH258,AH249,AH240,AH231,AH222))</f>
        <v>0</v>
      </c>
      <c r="AL258" s="221" t="b">
        <f aca="false">IF(AH258&gt;1,AVERAGE(AH258,AH249))</f>
        <v>0</v>
      </c>
    </row>
    <row collapsed="false" customFormat="false" customHeight="true" hidden="false" ht="12" outlineLevel="0" r="259">
      <c r="E259" s="117"/>
      <c r="F259" s="230" t="s">
        <v>242</v>
      </c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231" t="str">
        <f aca="false">IF(SUM(W259:AE259)&gt;0,(SUM(W259:AE259)),"")</f>
        <v/>
      </c>
    </row>
    <row collapsed="false" customFormat="false" customHeight="true" hidden="false" ht="12" outlineLevel="0" r="260">
      <c r="A260" s="212" t="s">
        <v>12</v>
      </c>
      <c r="B260" s="213" t="n">
        <f aca="false">I267</f>
        <v>0</v>
      </c>
      <c r="C260" s="214" t="s">
        <v>15</v>
      </c>
      <c r="D260" s="117" t="n">
        <f aca="false">X267</f>
        <v>0</v>
      </c>
      <c r="F260" s="215" t="inlineStr">
        <f aca="false">F257+1</f>
        <is>
          <t/>
        </is>
      </c>
      <c r="G260" s="119"/>
      <c r="H260" s="119"/>
      <c r="I260" s="120"/>
      <c r="J260" s="121"/>
      <c r="K260" s="121"/>
      <c r="L260" s="121"/>
      <c r="M260" s="121"/>
      <c r="N260" s="121"/>
      <c r="O260" s="121"/>
      <c r="P260" s="121"/>
      <c r="Q260" s="121"/>
      <c r="R260" s="122"/>
      <c r="S260" s="122"/>
      <c r="T260" s="122"/>
      <c r="U260" s="217"/>
      <c r="V260" s="218" t="n">
        <f aca="false">$V$2</f>
        <v>1</v>
      </c>
      <c r="W260" s="219" t="n">
        <f aca="false">IF(J260&lt;&gt;0,VLOOKUP(J260,Max_tider,2,0),0)</f>
        <v>0</v>
      </c>
      <c r="X260" s="219" t="n">
        <f aca="false">IF(K260&lt;&gt;0,VLOOKUP(K260,AT_tider,2,0),0)</f>
        <v>0</v>
      </c>
      <c r="Y260" s="219" t="n">
        <f aca="false">IF(L260&lt;&gt;0,VLOOKUP(L260,SubAT_tider,2,0),0)</f>
        <v>0</v>
      </c>
      <c r="Z260" s="219" t="n">
        <f aca="false">IF(M260&lt;&gt;0,VLOOKUP(M260,IG_tider,2,0),0)</f>
        <v>0</v>
      </c>
      <c r="AA260" s="219"/>
      <c r="AB260" s="219"/>
      <c r="AC260" s="219" t="n">
        <f aca="false">IF(P260&lt;&gt;0,VLOOKUP(P260,Power_tider,2,0),0)</f>
        <v>0</v>
      </c>
      <c r="AD260" s="219" t="n">
        <f aca="false">IF(Q260&lt;&gt;0,VLOOKUP(Q260,FS_tider,2,0),0)</f>
        <v>0</v>
      </c>
      <c r="AE260" s="218"/>
      <c r="AF260" s="218" t="n">
        <f aca="false">SUM(W260:AE260)</f>
        <v>0</v>
      </c>
      <c r="AG260" s="220" t="n">
        <f aca="false">((AC260*2)+(W260*2)+(X260*1)+(Y260*0.77)+(Z260*0.68)+(AD260*0.8))</f>
        <v>0</v>
      </c>
      <c r="AH260" s="220" t="n">
        <f aca="false">(AG260+(((I260*V260)-SUM(W260:AE260))*0.3))</f>
        <v>0</v>
      </c>
      <c r="AI260" s="221" t="str">
        <f aca="false">IF(AH260&gt;1,AVERAGE(AH257,AH260),"")</f>
        <v/>
      </c>
      <c r="AJ260" s="221" t="str">
        <f aca="false">IF(AH260&gt;1,AVERAGE(AH256,AH257,AH260),"")</f>
        <v/>
      </c>
      <c r="AK260" s="221"/>
      <c r="AL260" s="221"/>
    </row>
    <row collapsed="false" customFormat="false" customHeight="true" hidden="false" ht="12" outlineLevel="0" r="261">
      <c r="A261" s="222" t="s">
        <v>13</v>
      </c>
      <c r="B261" s="213" t="n">
        <f aca="false">W267</f>
        <v>0</v>
      </c>
      <c r="C261" s="214" t="s">
        <v>16</v>
      </c>
      <c r="D261" s="117" t="n">
        <f aca="false">Y267</f>
        <v>0</v>
      </c>
      <c r="F261" s="215" t="inlineStr">
        <f aca="false">F260+1</f>
        <is>
          <t/>
        </is>
      </c>
      <c r="G261" s="119"/>
      <c r="H261" s="119"/>
      <c r="I261" s="120"/>
      <c r="J261" s="121"/>
      <c r="K261" s="121"/>
      <c r="L261" s="126"/>
      <c r="M261" s="121"/>
      <c r="N261" s="126"/>
      <c r="O261" s="126"/>
      <c r="P261" s="126"/>
      <c r="Q261" s="121"/>
      <c r="R261" s="122"/>
      <c r="S261" s="122"/>
      <c r="T261" s="122"/>
      <c r="U261" s="217"/>
      <c r="V261" s="218" t="n">
        <f aca="false">$V$2</f>
        <v>1</v>
      </c>
      <c r="W261" s="219" t="n">
        <f aca="false">IF(J261&lt;&gt;0,VLOOKUP(J261,Max_tider,2,0),0)</f>
        <v>0</v>
      </c>
      <c r="X261" s="219" t="n">
        <f aca="false">IF(K261&lt;&gt;0,VLOOKUP(K261,AT_tider,2,0),0)</f>
        <v>0</v>
      </c>
      <c r="Y261" s="219" t="n">
        <f aca="false">IF(L261&lt;&gt;0,VLOOKUP(L261,SubAT_tider,2,0),0)</f>
        <v>0</v>
      </c>
      <c r="Z261" s="219" t="n">
        <f aca="false">IF(M261&lt;&gt;0,VLOOKUP(M261,IG_tider,2,0),0)</f>
        <v>0</v>
      </c>
      <c r="AA261" s="219"/>
      <c r="AB261" s="219"/>
      <c r="AC261" s="219" t="n">
        <f aca="false">IF(P261&lt;&gt;0,VLOOKUP(P261,Power_tider,2,0),0)</f>
        <v>0</v>
      </c>
      <c r="AD261" s="219" t="n">
        <f aca="false">IF(Q261&lt;&gt;0,VLOOKUP(Q261,FS_tider,2,0),0)</f>
        <v>0</v>
      </c>
      <c r="AE261" s="218"/>
      <c r="AF261" s="218" t="n">
        <f aca="false">SUM(W261:AE261)</f>
        <v>0</v>
      </c>
      <c r="AG261" s="220" t="n">
        <f aca="false">((AC261*2)+(W261*2)+(X261*1)+(Y261*0.77)+(Z261*0.68)+(AD261*0.8))</f>
        <v>0</v>
      </c>
      <c r="AH261" s="220" t="n">
        <f aca="false">(AG261+(((I261*V261)-SUM(W261:AE261))*0.3))</f>
        <v>0</v>
      </c>
      <c r="AI261" s="221" t="str">
        <f aca="false">IF(AH261&gt;1,AVERAGE(AH260:AH261),"")</f>
        <v/>
      </c>
      <c r="AJ261" s="221" t="str">
        <f aca="false">IF(AH261&gt;1,AVERAGE(AH257,AH260,AH261),"")</f>
        <v/>
      </c>
      <c r="AK261" s="221"/>
      <c r="AL261" s="221"/>
    </row>
    <row collapsed="false" customFormat="false" customHeight="true" hidden="false" ht="12" outlineLevel="0" r="262">
      <c r="C262" s="223" t="s">
        <v>17</v>
      </c>
      <c r="D262" s="117" t="n">
        <f aca="false">Z267</f>
        <v>0</v>
      </c>
      <c r="F262" s="215" t="inlineStr">
        <f aca="false">F261+1</f>
        <is>
          <t/>
        </is>
      </c>
      <c r="G262" s="119"/>
      <c r="H262" s="119"/>
      <c r="I262" s="126"/>
      <c r="J262" s="126"/>
      <c r="K262" s="126"/>
      <c r="L262" s="126"/>
      <c r="M262" s="126"/>
      <c r="N262" s="126"/>
      <c r="O262" s="126"/>
      <c r="P262" s="126"/>
      <c r="Q262" s="126"/>
      <c r="R262" s="122"/>
      <c r="S262" s="122"/>
      <c r="T262" s="122"/>
      <c r="U262" s="224"/>
      <c r="V262" s="218" t="n">
        <f aca="false">$V$2</f>
        <v>1</v>
      </c>
      <c r="W262" s="219" t="n">
        <f aca="false">IF(J262&lt;&gt;0,VLOOKUP(J262,Max_tider,2,0),0)</f>
        <v>0</v>
      </c>
      <c r="X262" s="219" t="n">
        <f aca="false">IF(K262&lt;&gt;0,VLOOKUP(K262,AT_tider,2,0),0)</f>
        <v>0</v>
      </c>
      <c r="Y262" s="219" t="n">
        <f aca="false">IF(L262&lt;&gt;0,VLOOKUP(L262,SubAT_tider,2,0),0)</f>
        <v>0</v>
      </c>
      <c r="Z262" s="219" t="n">
        <f aca="false">IF(M262&lt;&gt;0,VLOOKUP(M262,IG_tider,2,0),0)</f>
        <v>0</v>
      </c>
      <c r="AA262" s="219"/>
      <c r="AB262" s="219"/>
      <c r="AC262" s="219" t="n">
        <f aca="false">IF(P262&lt;&gt;0,VLOOKUP(P262,Power_tider,2,0),0)</f>
        <v>0</v>
      </c>
      <c r="AD262" s="219" t="n">
        <f aca="false">IF(Q262&lt;&gt;0,VLOOKUP(Q262,FS_tider,2,0),0)</f>
        <v>0</v>
      </c>
      <c r="AE262" s="218"/>
      <c r="AF262" s="218" t="n">
        <f aca="false">SUM(W262:AE262)</f>
        <v>0</v>
      </c>
      <c r="AG262" s="220" t="n">
        <f aca="false">((AC262*2)+(W262*2)+(X262*1)+(Y262*0.77)+(Z262*0.68)+(AD262*0.8))</f>
        <v>0</v>
      </c>
      <c r="AH262" s="220" t="n">
        <f aca="false">(AG262+(((I262*V262)-SUM(W262:AE262))*0.3))</f>
        <v>0</v>
      </c>
      <c r="AI262" s="221" t="str">
        <f aca="false">IF(AH262&gt;1,AVERAGE(AH261:AH262),"")</f>
        <v/>
      </c>
      <c r="AJ262" s="221" t="str">
        <f aca="false">IF(AH262&gt;1,AVERAGE(AH260:AH262),"")</f>
        <v/>
      </c>
      <c r="AK262" s="221"/>
      <c r="AL262" s="221"/>
    </row>
    <row collapsed="false" customFormat="false" customHeight="true" hidden="false" ht="12" outlineLevel="0" r="263">
      <c r="C263" s="223" t="s">
        <v>69</v>
      </c>
      <c r="D263" s="117" t="n">
        <f aca="false">AA267</f>
        <v>0</v>
      </c>
      <c r="F263" s="215" t="inlineStr">
        <f aca="false">F262+1</f>
        <is>
          <t/>
        </is>
      </c>
      <c r="G263" s="119"/>
      <c r="H263" s="119"/>
      <c r="I263" s="120"/>
      <c r="J263" s="121"/>
      <c r="K263" s="121"/>
      <c r="L263" s="121"/>
      <c r="M263" s="121"/>
      <c r="N263" s="121"/>
      <c r="O263" s="121"/>
      <c r="P263" s="121"/>
      <c r="Q263" s="121"/>
      <c r="R263" s="122"/>
      <c r="S263" s="122"/>
      <c r="T263" s="122"/>
      <c r="U263" s="217"/>
      <c r="V263" s="218" t="n">
        <f aca="false">$V$2</f>
        <v>1</v>
      </c>
      <c r="W263" s="219" t="n">
        <f aca="false">IF(J263&lt;&gt;0,VLOOKUP(J263,Max_tider,2,0),0)</f>
        <v>0</v>
      </c>
      <c r="X263" s="219" t="n">
        <f aca="false">IF(K263&lt;&gt;0,VLOOKUP(K263,AT_tider,2,0),0)</f>
        <v>0</v>
      </c>
      <c r="Y263" s="219" t="n">
        <f aca="false">IF(L263&lt;&gt;0,VLOOKUP(L263,SubAT_tider,2,0),0)</f>
        <v>0</v>
      </c>
      <c r="Z263" s="219" t="n">
        <f aca="false">IF(M263&lt;&gt;0,VLOOKUP(M263,IG_tider,2,0),0)</f>
        <v>0</v>
      </c>
      <c r="AA263" s="219"/>
      <c r="AB263" s="219"/>
      <c r="AC263" s="219" t="n">
        <f aca="false">IF(P263&lt;&gt;0,VLOOKUP(P263,Power_tider,2,0),0)</f>
        <v>0</v>
      </c>
      <c r="AD263" s="219" t="n">
        <f aca="false">IF(Q263&lt;&gt;0,VLOOKUP(Q263,FS_tider,2,0),0)</f>
        <v>0</v>
      </c>
      <c r="AE263" s="218"/>
      <c r="AF263" s="218" t="n">
        <f aca="false">SUM(W263:AE263)</f>
        <v>0</v>
      </c>
      <c r="AG263" s="220" t="n">
        <f aca="false">((AC263*2)+(W263*2)+(X263*1)+(Y263*0.77)+(Z263*0.68)+(AD263*0.8))</f>
        <v>0</v>
      </c>
      <c r="AH263" s="220" t="n">
        <f aca="false">(AG263+(((I263*V263)-SUM(W263:AE263))*0.3))</f>
        <v>0</v>
      </c>
      <c r="AI263" s="221" t="str">
        <f aca="false">IF(AH263&gt;1,AVERAGE(AH262:AH263),"")</f>
        <v/>
      </c>
      <c r="AJ263" s="221" t="str">
        <f aca="false">IF(AH263&gt;1,AVERAGE(AH261:AH263),"")</f>
        <v/>
      </c>
      <c r="AK263" s="221"/>
      <c r="AL263" s="221"/>
    </row>
    <row collapsed="false" customFormat="false" customHeight="true" hidden="false" ht="12" outlineLevel="0" r="264">
      <c r="C264" s="223" t="s">
        <v>70</v>
      </c>
      <c r="D264" s="117" t="n">
        <f aca="false">AB267</f>
        <v>0</v>
      </c>
      <c r="F264" s="215" t="inlineStr">
        <f aca="false">F263+1</f>
        <is>
          <t/>
        </is>
      </c>
      <c r="G264" s="119"/>
      <c r="H264" s="119"/>
      <c r="I264" s="120"/>
      <c r="J264" s="121"/>
      <c r="K264" s="121"/>
      <c r="L264" s="121"/>
      <c r="M264" s="121"/>
      <c r="N264" s="121"/>
      <c r="O264" s="121"/>
      <c r="P264" s="121"/>
      <c r="Q264" s="121"/>
      <c r="R264" s="122"/>
      <c r="S264" s="122"/>
      <c r="T264" s="122"/>
      <c r="U264" s="224"/>
      <c r="V264" s="218" t="n">
        <f aca="false">$V$2</f>
        <v>1</v>
      </c>
      <c r="W264" s="219" t="n">
        <f aca="false">IF(J264&lt;&gt;0,VLOOKUP(J264,Max_tider,2,0),0)</f>
        <v>0</v>
      </c>
      <c r="X264" s="219" t="n">
        <f aca="false">IF(K264&lt;&gt;0,VLOOKUP(K264,AT_tider,2,0),0)</f>
        <v>0</v>
      </c>
      <c r="Y264" s="219" t="n">
        <f aca="false">IF(L264&lt;&gt;0,VLOOKUP(L264,SubAT_tider,2,0),0)</f>
        <v>0</v>
      </c>
      <c r="Z264" s="219" t="n">
        <f aca="false">IF(M264&lt;&gt;0,VLOOKUP(M264,IG_tider,2,0),0)</f>
        <v>0</v>
      </c>
      <c r="AA264" s="219"/>
      <c r="AB264" s="219"/>
      <c r="AC264" s="219" t="n">
        <f aca="false">IF(P264&lt;&gt;0,VLOOKUP(P264,Power_tider,2,0),0)</f>
        <v>0</v>
      </c>
      <c r="AD264" s="219" t="n">
        <f aca="false">IF(Q264&lt;&gt;0,VLOOKUP(Q264,FS_tider,2,0),0)</f>
        <v>0</v>
      </c>
      <c r="AE264" s="218"/>
      <c r="AF264" s="218" t="n">
        <f aca="false">SUM(W264:AE264)</f>
        <v>0</v>
      </c>
      <c r="AG264" s="220" t="n">
        <f aca="false">((AC264*2)+(W264*2)+(X264*1)+(Y264*0.77)+(Z264*0.68)+(AD264*0.8))</f>
        <v>0</v>
      </c>
      <c r="AH264" s="220" t="n">
        <f aca="false">(AG264+(((I264*V264)-SUM(W264:AE264))*0.3))</f>
        <v>0</v>
      </c>
      <c r="AI264" s="221" t="str">
        <f aca="false">IF(AH264&gt;1,AVERAGE(AH263:AH264),"")</f>
        <v/>
      </c>
      <c r="AJ264" s="221" t="str">
        <f aca="false">IF(AH264&gt;1,AVERAGE(AH262:AH264),"")</f>
        <v/>
      </c>
      <c r="AK264" s="221"/>
      <c r="AL264" s="221"/>
    </row>
    <row collapsed="false" customFormat="false" customHeight="true" hidden="false" ht="12" outlineLevel="0" r="265">
      <c r="C265" s="214" t="s">
        <v>20</v>
      </c>
      <c r="D265" s="117" t="n">
        <f aca="false">AC267</f>
        <v>0</v>
      </c>
      <c r="F265" s="215" t="inlineStr">
        <f aca="false">F264+1</f>
        <is>
          <t/>
        </is>
      </c>
      <c r="G265" s="119"/>
      <c r="H265" s="119"/>
      <c r="I265" s="120"/>
      <c r="J265" s="121"/>
      <c r="K265" s="121"/>
      <c r="L265" s="121"/>
      <c r="M265" s="121"/>
      <c r="N265" s="121"/>
      <c r="O265" s="121"/>
      <c r="P265" s="121"/>
      <c r="Q265" s="121"/>
      <c r="R265" s="122"/>
      <c r="S265" s="122"/>
      <c r="T265" s="122"/>
      <c r="U265" s="224"/>
      <c r="V265" s="218" t="n">
        <f aca="false">$V$2</f>
        <v>1</v>
      </c>
      <c r="W265" s="219" t="n">
        <f aca="false">IF(J265&lt;&gt;0,VLOOKUP(J265,Max_tider,2,0),0)</f>
        <v>0</v>
      </c>
      <c r="X265" s="219" t="n">
        <f aca="false">IF(K265&lt;&gt;0,VLOOKUP(K265,AT_tider,2,0),0)</f>
        <v>0</v>
      </c>
      <c r="Y265" s="219" t="n">
        <f aca="false">IF(L265&lt;&gt;0,VLOOKUP(L265,SubAT_tider,2,0),0)</f>
        <v>0</v>
      </c>
      <c r="Z265" s="219" t="n">
        <f aca="false">IF(M265&lt;&gt;0,VLOOKUP(M265,IG_tider,2,0),0)</f>
        <v>0</v>
      </c>
      <c r="AA265" s="219"/>
      <c r="AB265" s="219"/>
      <c r="AC265" s="219" t="n">
        <f aca="false">IF(P265&lt;&gt;0,VLOOKUP(P265,Power_tider,2,0),0)</f>
        <v>0</v>
      </c>
      <c r="AD265" s="219" t="n">
        <f aca="false">IF(Q265&lt;&gt;0,VLOOKUP(Q265,FS_tider,2,0),0)</f>
        <v>0</v>
      </c>
      <c r="AE265" s="218"/>
      <c r="AF265" s="218" t="n">
        <f aca="false">SUM(W265:AE265)</f>
        <v>0</v>
      </c>
      <c r="AG265" s="220" t="n">
        <f aca="false">((AC265*2)+(W265*2)+(X265*1)+(Y265*0.77)+(Z265*0.68)+(AD265*0.8))</f>
        <v>0</v>
      </c>
      <c r="AH265" s="220" t="n">
        <f aca="false">(AG265+(((I265*V265)-SUM(W265:AE265))*0.3))</f>
        <v>0</v>
      </c>
      <c r="AI265" s="221" t="str">
        <f aca="false">IF(AH265&gt;1,AVERAGE(AH264:AH265),"")</f>
        <v/>
      </c>
      <c r="AJ265" s="221" t="str">
        <f aca="false">IF(AH265&gt;1,AVERAGE(AH263:AH265),"")</f>
        <v/>
      </c>
      <c r="AK265" s="221"/>
      <c r="AL265" s="221"/>
    </row>
    <row collapsed="false" customFormat="false" customHeight="true" hidden="false" ht="12" outlineLevel="0" r="266">
      <c r="C266" s="214" t="s">
        <v>21</v>
      </c>
      <c r="D266" s="117" t="n">
        <f aca="false">AD267</f>
        <v>0</v>
      </c>
      <c r="F266" s="215" t="inlineStr">
        <f aca="false">F265+1</f>
        <is>
          <t/>
        </is>
      </c>
      <c r="G266" s="119"/>
      <c r="H266" s="119"/>
      <c r="I266" s="120"/>
      <c r="J266" s="121"/>
      <c r="K266" s="121"/>
      <c r="L266" s="121"/>
      <c r="M266" s="121"/>
      <c r="N266" s="121"/>
      <c r="O266" s="121"/>
      <c r="P266" s="121"/>
      <c r="Q266" s="121"/>
      <c r="R266" s="122"/>
      <c r="S266" s="122"/>
      <c r="T266" s="122"/>
      <c r="U266" s="224"/>
      <c r="V266" s="218" t="n">
        <f aca="false">$V$2</f>
        <v>1</v>
      </c>
      <c r="W266" s="219" t="n">
        <f aca="false">IF(J266&lt;&gt;0,VLOOKUP(J266,Max_tider,2,0),0)</f>
        <v>0</v>
      </c>
      <c r="X266" s="219" t="n">
        <f aca="false">IF(K266&lt;&gt;0,VLOOKUP(K266,AT_tider,2,0),0)</f>
        <v>0</v>
      </c>
      <c r="Y266" s="219" t="n">
        <f aca="false">IF(L266&lt;&gt;0,VLOOKUP(L266,SubAT_tider,2,0),0)</f>
        <v>0</v>
      </c>
      <c r="Z266" s="219" t="n">
        <f aca="false">IF(M266&lt;&gt;0,VLOOKUP(M266,IG_tider,2,0),0)</f>
        <v>0</v>
      </c>
      <c r="AA266" s="219"/>
      <c r="AB266" s="219"/>
      <c r="AC266" s="219" t="n">
        <f aca="false">IF(P266&lt;&gt;0,VLOOKUP(P266,Power_tider,2,0),0)</f>
        <v>0</v>
      </c>
      <c r="AD266" s="219" t="n">
        <f aca="false">IF(Q266&lt;&gt;0,VLOOKUP(Q266,FS_tider,2,0),0)</f>
        <v>0</v>
      </c>
      <c r="AE266" s="218"/>
      <c r="AF266" s="218" t="n">
        <f aca="false">SUM(W266:AE266)</f>
        <v>0</v>
      </c>
      <c r="AG266" s="220" t="n">
        <f aca="false">((AC266*2)+(W266*2)+(X266*1)+(Y266*0.77)+(Z266*0.68)+(AD266*0.8))</f>
        <v>0</v>
      </c>
      <c r="AH266" s="220" t="n">
        <f aca="false">(AG266+(((I266*V266)-SUM(W266:AE266))*0.3))</f>
        <v>0</v>
      </c>
      <c r="AI266" s="221" t="str">
        <f aca="false">IF(AH266&gt;1,AVERAGE(AH265:AH266),"")</f>
        <v/>
      </c>
      <c r="AJ266" s="221" t="str">
        <f aca="false">IF(AH266&gt;1,AVERAGE(AH264:AH266),"")</f>
        <v/>
      </c>
      <c r="AK266" s="221"/>
      <c r="AL266" s="221"/>
    </row>
    <row collapsed="false" customFormat="false" customHeight="true" hidden="false" ht="12" outlineLevel="0" r="267">
      <c r="C267" s="214" t="s">
        <v>22</v>
      </c>
      <c r="D267" s="117" t="n">
        <f aca="false">AE267</f>
        <v>0</v>
      </c>
      <c r="E267" s="117"/>
      <c r="F267" s="225"/>
      <c r="G267" s="131"/>
      <c r="H267" s="131"/>
      <c r="I267" s="132" t="n">
        <f aca="false">SUM(I260:I266)/60</f>
        <v>0</v>
      </c>
      <c r="J267" s="133"/>
      <c r="K267" s="131"/>
      <c r="L267" s="131"/>
      <c r="M267" s="131"/>
      <c r="N267" s="131"/>
      <c r="O267" s="131"/>
      <c r="P267" s="131"/>
      <c r="Q267" s="131"/>
      <c r="R267" s="131"/>
      <c r="S267" s="131"/>
      <c r="T267" s="131"/>
      <c r="U267" s="226" t="s">
        <v>135</v>
      </c>
      <c r="V267" s="190"/>
      <c r="W267" s="227" t="n">
        <f aca="false">SUM(W260:W266)</f>
        <v>0</v>
      </c>
      <c r="X267" s="227" t="n">
        <f aca="false">SUM(X260:X266)</f>
        <v>0</v>
      </c>
      <c r="Y267" s="227" t="n">
        <f aca="false">SUM(Y260:Y266)</f>
        <v>0</v>
      </c>
      <c r="Z267" s="227" t="n">
        <f aca="false">SUM(Z260:Z266)</f>
        <v>0</v>
      </c>
      <c r="AA267" s="227" t="n">
        <f aca="false">SUM(AA260:AA266)</f>
        <v>0</v>
      </c>
      <c r="AB267" s="227" t="n">
        <f aca="false">SUM(AB260:AB266)</f>
        <v>0</v>
      </c>
      <c r="AC267" s="227" t="n">
        <f aca="false">SUM(AC260:AC266)</f>
        <v>0</v>
      </c>
      <c r="AD267" s="227" t="n">
        <f aca="false">SUM(AD260:AD266)</f>
        <v>0</v>
      </c>
      <c r="AE267" s="227" t="n">
        <f aca="false">SUM(AE260:AE266)</f>
        <v>0</v>
      </c>
      <c r="AF267" s="228" t="n">
        <f aca="false">SUM(AF260:AF266)</f>
        <v>0</v>
      </c>
      <c r="AG267" s="228" t="n">
        <f aca="false">SUM(AG260:AG266)</f>
        <v>0</v>
      </c>
      <c r="AH267" s="228" t="n">
        <f aca="false">SUM(AH260:AH266)</f>
        <v>0</v>
      </c>
      <c r="AI267" s="221"/>
      <c r="AJ267" s="221"/>
      <c r="AK267" s="221" t="b">
        <f aca="false">IF(AH267&gt;1,AVERAGE(AH267,AH258,AH249,AH240,AH231))</f>
        <v>0</v>
      </c>
      <c r="AL267" s="221" t="b">
        <f aca="false">IF(AH267&gt;1,AVERAGE(AH267,AH258))</f>
        <v>0</v>
      </c>
    </row>
    <row collapsed="false" customFormat="false" customHeight="true" hidden="false" ht="12" outlineLevel="0" r="268">
      <c r="E268" s="117"/>
      <c r="F268" s="230" t="s">
        <v>243</v>
      </c>
      <c r="W268" s="117"/>
      <c r="X268" s="117"/>
      <c r="Y268" s="117"/>
      <c r="Z268" s="117"/>
      <c r="AA268" s="117"/>
      <c r="AB268" s="117"/>
      <c r="AC268" s="117"/>
      <c r="AD268" s="117"/>
      <c r="AE268" s="117"/>
      <c r="AF268" s="231" t="str">
        <f aca="false">IF(SUM(W268:AE268)&gt;0,(SUM(W268:AE268)),"")</f>
        <v/>
      </c>
    </row>
    <row collapsed="false" customFormat="false" customHeight="true" hidden="false" ht="12" outlineLevel="0" r="269">
      <c r="A269" s="212" t="s">
        <v>12</v>
      </c>
      <c r="B269" s="213" t="n">
        <f aca="false">I276</f>
        <v>0</v>
      </c>
      <c r="C269" s="214" t="s">
        <v>15</v>
      </c>
      <c r="D269" s="117" t="n">
        <f aca="false">X276</f>
        <v>0</v>
      </c>
      <c r="F269" s="215" t="inlineStr">
        <f aca="false">F266+1</f>
        <is>
          <t/>
        </is>
      </c>
      <c r="G269" s="119"/>
      <c r="H269" s="119"/>
      <c r="I269" s="120"/>
      <c r="J269" s="121"/>
      <c r="K269" s="121"/>
      <c r="L269" s="121"/>
      <c r="M269" s="121"/>
      <c r="N269" s="121"/>
      <c r="O269" s="121"/>
      <c r="P269" s="121"/>
      <c r="Q269" s="121"/>
      <c r="R269" s="122"/>
      <c r="S269" s="122"/>
      <c r="T269" s="122"/>
      <c r="U269" s="224"/>
      <c r="V269" s="218" t="n">
        <f aca="false">$V$2</f>
        <v>1</v>
      </c>
      <c r="W269" s="219" t="n">
        <f aca="false">IF(J269&lt;&gt;0,VLOOKUP(J269,Max_tider,2,0),0)</f>
        <v>0</v>
      </c>
      <c r="X269" s="219" t="n">
        <f aca="false">IF(K269&lt;&gt;0,VLOOKUP(K269,AT_tider,2,0),0)</f>
        <v>0</v>
      </c>
      <c r="Y269" s="219" t="n">
        <f aca="false">IF(L269&lt;&gt;0,VLOOKUP(L269,SubAT_tider,2,0),0)</f>
        <v>0</v>
      </c>
      <c r="Z269" s="219" t="n">
        <f aca="false">IF(M269&lt;&gt;0,VLOOKUP(M269,IG_tider,2,0),0)</f>
        <v>0</v>
      </c>
      <c r="AA269" s="219"/>
      <c r="AB269" s="219"/>
      <c r="AC269" s="219" t="n">
        <f aca="false">IF(P269&lt;&gt;0,VLOOKUP(P269,Power_tider,2,0),0)</f>
        <v>0</v>
      </c>
      <c r="AD269" s="219" t="n">
        <f aca="false">IF(Q269&lt;&gt;0,VLOOKUP(Q269,FS_tider,2,0),0)</f>
        <v>0</v>
      </c>
      <c r="AE269" s="218"/>
      <c r="AF269" s="218" t="n">
        <f aca="false">SUM(W269:AE269)</f>
        <v>0</v>
      </c>
      <c r="AG269" s="220" t="n">
        <f aca="false">((AC269*2)+(W269*2)+(X269*1)+(Y269*0.77)+(Z269*0.68)+(AD269*0.8))</f>
        <v>0</v>
      </c>
      <c r="AH269" s="220" t="n">
        <f aca="false">(AG269+(((I269*V269)-SUM(W269:AE269))*0.3))</f>
        <v>0</v>
      </c>
      <c r="AI269" s="221" t="str">
        <f aca="false">IF(AH269&gt;1,AVERAGE(AH266,AH269),"")</f>
        <v/>
      </c>
      <c r="AJ269" s="221" t="str">
        <f aca="false">IF(AH269&gt;1,AVERAGE(AH265,AH266,AH269),"")</f>
        <v/>
      </c>
      <c r="AK269" s="221"/>
      <c r="AL269" s="221"/>
    </row>
    <row collapsed="false" customFormat="false" customHeight="true" hidden="false" ht="12" outlineLevel="0" r="270">
      <c r="A270" s="222" t="s">
        <v>13</v>
      </c>
      <c r="B270" s="213" t="n">
        <f aca="false">W276</f>
        <v>0</v>
      </c>
      <c r="C270" s="214" t="s">
        <v>16</v>
      </c>
      <c r="D270" s="117" t="n">
        <f aca="false">Y276</f>
        <v>0</v>
      </c>
      <c r="F270" s="215" t="inlineStr">
        <f aca="false">F269+1</f>
        <is>
          <t/>
        </is>
      </c>
      <c r="G270" s="119"/>
      <c r="H270" s="119"/>
      <c r="I270" s="120"/>
      <c r="J270" s="121"/>
      <c r="K270" s="121"/>
      <c r="L270" s="121"/>
      <c r="M270" s="121"/>
      <c r="N270" s="126"/>
      <c r="O270" s="126"/>
      <c r="P270" s="126"/>
      <c r="Q270" s="121"/>
      <c r="R270" s="122"/>
      <c r="S270" s="122"/>
      <c r="T270" s="122"/>
      <c r="U270" s="217"/>
      <c r="V270" s="218" t="n">
        <f aca="false">$V$2</f>
        <v>1</v>
      </c>
      <c r="W270" s="219" t="n">
        <f aca="false">IF(J270&lt;&gt;0,VLOOKUP(J270,Max_tider,2,0),0)</f>
        <v>0</v>
      </c>
      <c r="X270" s="219" t="n">
        <f aca="false">IF(K270&lt;&gt;0,VLOOKUP(K270,AT_tider,2,0),0)</f>
        <v>0</v>
      </c>
      <c r="Y270" s="219" t="n">
        <f aca="false">IF(L270&lt;&gt;0,VLOOKUP(L270,SubAT_tider,2,0),0)</f>
        <v>0</v>
      </c>
      <c r="Z270" s="219" t="n">
        <f aca="false">IF(M270&lt;&gt;0,VLOOKUP(M270,IG_tider,2,0),0)</f>
        <v>0</v>
      </c>
      <c r="AA270" s="219"/>
      <c r="AB270" s="219"/>
      <c r="AC270" s="219" t="n">
        <f aca="false">IF(P270&lt;&gt;0,VLOOKUP(P270,Power_tider,2,0),0)</f>
        <v>0</v>
      </c>
      <c r="AD270" s="219" t="n">
        <f aca="false">IF(Q270&lt;&gt;0,VLOOKUP(Q270,FS_tider,2,0),0)</f>
        <v>0</v>
      </c>
      <c r="AE270" s="218"/>
      <c r="AF270" s="218" t="n">
        <f aca="false">SUM(W270:AE270)</f>
        <v>0</v>
      </c>
      <c r="AG270" s="220" t="n">
        <f aca="false">((AC270*2)+(W270*2)+(X270*1)+(Y270*0.77)+(Z270*0.68)+(AD270*0.8))</f>
        <v>0</v>
      </c>
      <c r="AH270" s="220" t="n">
        <f aca="false">(AG270+(((I270*V270)-SUM(W270:AE270))*0.3))</f>
        <v>0</v>
      </c>
      <c r="AI270" s="221" t="str">
        <f aca="false">IF(AH270&gt;1,AVERAGE(AH269:AH270),"")</f>
        <v/>
      </c>
      <c r="AJ270" s="221" t="str">
        <f aca="false">IF(AH270&gt;1,AVERAGE(AH266,AH269,AH270),"")</f>
        <v/>
      </c>
      <c r="AK270" s="221"/>
      <c r="AL270" s="221"/>
    </row>
    <row collapsed="false" customFormat="false" customHeight="true" hidden="false" ht="12" outlineLevel="0" r="271">
      <c r="C271" s="223" t="s">
        <v>17</v>
      </c>
      <c r="D271" s="117" t="n">
        <f aca="false">Z276</f>
        <v>0</v>
      </c>
      <c r="F271" s="215" t="inlineStr">
        <f aca="false">F270+1</f>
        <is>
          <t/>
        </is>
      </c>
      <c r="G271" s="119"/>
      <c r="H271" s="119"/>
      <c r="I271" s="120"/>
      <c r="J271" s="126"/>
      <c r="K271" s="126"/>
      <c r="L271" s="126"/>
      <c r="M271" s="126"/>
      <c r="N271" s="126"/>
      <c r="O271" s="126"/>
      <c r="P271" s="126"/>
      <c r="Q271" s="126"/>
      <c r="R271" s="122"/>
      <c r="S271" s="122"/>
      <c r="T271" s="122"/>
      <c r="U271" s="224"/>
      <c r="V271" s="218" t="n">
        <f aca="false">$V$2</f>
        <v>1</v>
      </c>
      <c r="W271" s="219" t="n">
        <f aca="false">IF(J271&lt;&gt;0,VLOOKUP(J271,Max_tider,2,0),0)</f>
        <v>0</v>
      </c>
      <c r="X271" s="219" t="n">
        <f aca="false">IF(K271&lt;&gt;0,VLOOKUP(K271,AT_tider,2,0),0)</f>
        <v>0</v>
      </c>
      <c r="Y271" s="219" t="n">
        <f aca="false">IF(L271&lt;&gt;0,VLOOKUP(L271,SubAT_tider,2,0),0)</f>
        <v>0</v>
      </c>
      <c r="Z271" s="219" t="n">
        <f aca="false">IF(M271&lt;&gt;0,VLOOKUP(M271,IG_tider,2,0),0)</f>
        <v>0</v>
      </c>
      <c r="AA271" s="219"/>
      <c r="AB271" s="219"/>
      <c r="AC271" s="219" t="n">
        <f aca="false">IF(P271&lt;&gt;0,VLOOKUP(P271,Power_tider,2,0),0)</f>
        <v>0</v>
      </c>
      <c r="AD271" s="219" t="n">
        <f aca="false">IF(Q271&lt;&gt;0,VLOOKUP(Q271,FS_tider,2,0),0)</f>
        <v>0</v>
      </c>
      <c r="AE271" s="218"/>
      <c r="AF271" s="218" t="n">
        <f aca="false">SUM(W271:AE271)</f>
        <v>0</v>
      </c>
      <c r="AG271" s="220" t="n">
        <f aca="false">((AC271*2)+(W271*2)+(X271*1)+(Y271*0.77)+(Z271*0.68)+(AD271*0.8))</f>
        <v>0</v>
      </c>
      <c r="AH271" s="220" t="n">
        <f aca="false">(AG271+(((I271*V271)-SUM(W271:AE271))*0.3))</f>
        <v>0</v>
      </c>
      <c r="AI271" s="221" t="str">
        <f aca="false">IF(AH271&gt;1,AVERAGE(AH270:AH271),"")</f>
        <v/>
      </c>
      <c r="AJ271" s="221" t="str">
        <f aca="false">IF(AH271&gt;1,AVERAGE(AH269:AH271),"")</f>
        <v/>
      </c>
      <c r="AK271" s="221"/>
      <c r="AL271" s="221"/>
    </row>
    <row collapsed="false" customFormat="false" customHeight="true" hidden="false" ht="12" outlineLevel="0" r="272">
      <c r="C272" s="223" t="s">
        <v>69</v>
      </c>
      <c r="D272" s="117" t="n">
        <f aca="false">AA276</f>
        <v>0</v>
      </c>
      <c r="F272" s="215" t="inlineStr">
        <f aca="false">F271+1</f>
        <is>
          <t/>
        </is>
      </c>
      <c r="G272" s="119"/>
      <c r="H272" s="119"/>
      <c r="I272" s="120"/>
      <c r="J272" s="121"/>
      <c r="K272" s="121"/>
      <c r="L272" s="121"/>
      <c r="M272" s="121"/>
      <c r="N272" s="121"/>
      <c r="O272" s="121"/>
      <c r="P272" s="121"/>
      <c r="Q272" s="121"/>
      <c r="R272" s="122"/>
      <c r="S272" s="122"/>
      <c r="T272" s="122"/>
      <c r="U272" s="217"/>
      <c r="V272" s="218" t="n">
        <f aca="false">$V$2</f>
        <v>1</v>
      </c>
      <c r="W272" s="219" t="n">
        <f aca="false">IF(J272&lt;&gt;0,VLOOKUP(J272,Max_tider,2,0),0)</f>
        <v>0</v>
      </c>
      <c r="X272" s="219" t="n">
        <f aca="false">IF(K272&lt;&gt;0,VLOOKUP(K272,AT_tider,2,0),0)</f>
        <v>0</v>
      </c>
      <c r="Y272" s="219" t="n">
        <f aca="false">IF(L272&lt;&gt;0,VLOOKUP(L272,SubAT_tider,2,0),0)</f>
        <v>0</v>
      </c>
      <c r="Z272" s="219" t="n">
        <f aca="false">IF(M272&lt;&gt;0,VLOOKUP(M272,IG_tider,2,0),0)</f>
        <v>0</v>
      </c>
      <c r="AA272" s="219"/>
      <c r="AB272" s="219"/>
      <c r="AC272" s="219" t="n">
        <f aca="false">IF(P272&lt;&gt;0,VLOOKUP(P272,Power_tider,2,0),0)</f>
        <v>0</v>
      </c>
      <c r="AD272" s="219" t="n">
        <f aca="false">IF(Q272&lt;&gt;0,VLOOKUP(Q272,FS_tider,2,0),0)</f>
        <v>0</v>
      </c>
      <c r="AE272" s="218"/>
      <c r="AF272" s="218" t="n">
        <f aca="false">SUM(W272:AE272)</f>
        <v>0</v>
      </c>
      <c r="AG272" s="220" t="n">
        <f aca="false">((AC272*2)+(W272*2)+(X272*1)+(Y272*0.77)+(Z272*0.68)+(AD272*0.8))</f>
        <v>0</v>
      </c>
      <c r="AH272" s="220" t="n">
        <f aca="false">(AG272+(((I272*V272)-SUM(W272:AE272))*0.3))</f>
        <v>0</v>
      </c>
      <c r="AI272" s="221" t="str">
        <f aca="false">IF(AH272&gt;1,AVERAGE(AH271:AH272),"")</f>
        <v/>
      </c>
      <c r="AJ272" s="221" t="str">
        <f aca="false">IF(AH272&gt;1,AVERAGE(AH270:AH272),"")</f>
        <v/>
      </c>
      <c r="AK272" s="221"/>
      <c r="AL272" s="221"/>
    </row>
    <row collapsed="false" customFormat="false" customHeight="true" hidden="false" ht="12" outlineLevel="0" r="273">
      <c r="C273" s="223" t="s">
        <v>70</v>
      </c>
      <c r="D273" s="117" t="n">
        <f aca="false">AB276</f>
        <v>0</v>
      </c>
      <c r="F273" s="215" t="inlineStr">
        <f aca="false">F272+1</f>
        <is>
          <t/>
        </is>
      </c>
      <c r="G273" s="119"/>
      <c r="H273" s="119"/>
      <c r="I273" s="120"/>
      <c r="J273" s="127"/>
      <c r="K273" s="121"/>
      <c r="L273" s="121"/>
      <c r="M273" s="121"/>
      <c r="N273" s="121"/>
      <c r="O273" s="121"/>
      <c r="P273" s="121"/>
      <c r="Q273" s="121"/>
      <c r="R273" s="122"/>
      <c r="S273" s="122"/>
      <c r="T273" s="122"/>
      <c r="U273" s="224"/>
      <c r="V273" s="218" t="n">
        <f aca="false">$V$2</f>
        <v>1</v>
      </c>
      <c r="W273" s="219" t="n">
        <f aca="false">IF(J273&lt;&gt;0,VLOOKUP(J273,Max_tider,2,0),0)</f>
        <v>0</v>
      </c>
      <c r="X273" s="219" t="n">
        <f aca="false">IF(K273&lt;&gt;0,VLOOKUP(K273,AT_tider,2,0),0)</f>
        <v>0</v>
      </c>
      <c r="Y273" s="219" t="n">
        <f aca="false">IF(L273&lt;&gt;0,VLOOKUP(L273,SubAT_tider,2,0),0)</f>
        <v>0</v>
      </c>
      <c r="Z273" s="219" t="n">
        <f aca="false">IF(M273&lt;&gt;0,VLOOKUP(M273,IG_tider,2,0),0)</f>
        <v>0</v>
      </c>
      <c r="AA273" s="219"/>
      <c r="AB273" s="219"/>
      <c r="AC273" s="219" t="n">
        <f aca="false">IF(P273&lt;&gt;0,VLOOKUP(P273,Power_tider,2,0),0)</f>
        <v>0</v>
      </c>
      <c r="AD273" s="219" t="n">
        <f aca="false">IF(Q273&lt;&gt;0,VLOOKUP(Q273,FS_tider,2,0),0)</f>
        <v>0</v>
      </c>
      <c r="AE273" s="218"/>
      <c r="AF273" s="218" t="n">
        <f aca="false">SUM(W273:AE273)</f>
        <v>0</v>
      </c>
      <c r="AG273" s="220" t="n">
        <f aca="false">((AC273*2)+(W273*2)+(X273*1)+(Y273*0.77)+(Z273*0.68)+(AD273*0.8))</f>
        <v>0</v>
      </c>
      <c r="AH273" s="220" t="n">
        <f aca="false">(AG273+(((I273*V273)-SUM(W273:AE273))*0.3))</f>
        <v>0</v>
      </c>
      <c r="AI273" s="221" t="str">
        <f aca="false">IF(AH273&gt;1,AVERAGE(AH272:AH273),"")</f>
        <v/>
      </c>
      <c r="AJ273" s="221" t="str">
        <f aca="false">IF(AH273&gt;1,AVERAGE(AH271:AH273),"")</f>
        <v/>
      </c>
      <c r="AK273" s="221"/>
      <c r="AL273" s="221"/>
    </row>
    <row collapsed="false" customFormat="false" customHeight="true" hidden="false" ht="12" outlineLevel="0" r="274">
      <c r="C274" s="214" t="s">
        <v>20</v>
      </c>
      <c r="D274" s="117" t="n">
        <f aca="false">AC276</f>
        <v>0</v>
      </c>
      <c r="F274" s="215" t="inlineStr">
        <f aca="false">F273+1</f>
        <is>
          <t/>
        </is>
      </c>
      <c r="G274" s="119"/>
      <c r="H274" s="119"/>
      <c r="I274" s="120"/>
      <c r="J274" s="121"/>
      <c r="K274" s="121"/>
      <c r="L274" s="121"/>
      <c r="M274" s="121"/>
      <c r="N274" s="121"/>
      <c r="O274" s="121"/>
      <c r="P274" s="121"/>
      <c r="Q274" s="121"/>
      <c r="R274" s="122"/>
      <c r="S274" s="122"/>
      <c r="T274" s="122"/>
      <c r="U274" s="224"/>
      <c r="V274" s="218" t="n">
        <f aca="false">$V$2</f>
        <v>1</v>
      </c>
      <c r="W274" s="219" t="n">
        <f aca="false">IF(J274&lt;&gt;0,VLOOKUP(J274,Max_tider,2,0),0)</f>
        <v>0</v>
      </c>
      <c r="X274" s="219" t="n">
        <f aca="false">IF(K274&lt;&gt;0,VLOOKUP(K274,AT_tider,2,0),0)</f>
        <v>0</v>
      </c>
      <c r="Y274" s="219" t="n">
        <f aca="false">IF(L274&lt;&gt;0,VLOOKUP(L274,SubAT_tider,2,0),0)</f>
        <v>0</v>
      </c>
      <c r="Z274" s="219" t="n">
        <f aca="false">IF(M274&lt;&gt;0,VLOOKUP(M274,IG_tider,2,0),0)</f>
        <v>0</v>
      </c>
      <c r="AA274" s="219"/>
      <c r="AB274" s="219"/>
      <c r="AC274" s="219" t="n">
        <f aca="false">IF(P274&lt;&gt;0,VLOOKUP(P274,Power_tider,2,0),0)</f>
        <v>0</v>
      </c>
      <c r="AD274" s="219" t="n">
        <f aca="false">IF(Q274&lt;&gt;0,VLOOKUP(Q274,FS_tider,2,0),0)</f>
        <v>0</v>
      </c>
      <c r="AE274" s="218"/>
      <c r="AF274" s="218" t="n">
        <f aca="false">SUM(W274:AE274)</f>
        <v>0</v>
      </c>
      <c r="AG274" s="220" t="n">
        <f aca="false">((AC274*2)+(W274*2)+(X274*1)+(Y274*0.77)+(Z274*0.68)+(AD274*0.8))</f>
        <v>0</v>
      </c>
      <c r="AH274" s="220" t="n">
        <f aca="false">(AG274+(((I274*V274)-SUM(W274:AE274))*0.3))</f>
        <v>0</v>
      </c>
      <c r="AI274" s="221" t="str">
        <f aca="false">IF(AH274&gt;1,AVERAGE(AH273:AH274),"")</f>
        <v/>
      </c>
      <c r="AJ274" s="221" t="str">
        <f aca="false">IF(AH274&gt;1,AVERAGE(AH272:AH274),"")</f>
        <v/>
      </c>
      <c r="AK274" s="221"/>
      <c r="AL274" s="221"/>
    </row>
    <row collapsed="false" customFormat="false" customHeight="true" hidden="false" ht="12" outlineLevel="0" r="275">
      <c r="C275" s="214" t="s">
        <v>21</v>
      </c>
      <c r="D275" s="117" t="n">
        <f aca="false">AD276</f>
        <v>0</v>
      </c>
      <c r="F275" s="215" t="inlineStr">
        <f aca="false">F274+1</f>
        <is>
          <t/>
        </is>
      </c>
      <c r="G275" s="119"/>
      <c r="H275" s="119"/>
      <c r="I275" s="120"/>
      <c r="J275" s="121"/>
      <c r="K275" s="121"/>
      <c r="L275" s="121"/>
      <c r="M275" s="121"/>
      <c r="N275" s="121"/>
      <c r="O275" s="121"/>
      <c r="P275" s="121"/>
      <c r="Q275" s="121"/>
      <c r="R275" s="122"/>
      <c r="S275" s="122"/>
      <c r="T275" s="122"/>
      <c r="U275" s="224"/>
      <c r="V275" s="218" t="n">
        <f aca="false">$V$2</f>
        <v>1</v>
      </c>
      <c r="W275" s="219" t="n">
        <f aca="false">IF(J275&lt;&gt;0,VLOOKUP(J275,Max_tider,2,0),0)</f>
        <v>0</v>
      </c>
      <c r="X275" s="219" t="n">
        <f aca="false">IF(K275&lt;&gt;0,VLOOKUP(K275,AT_tider,2,0),0)</f>
        <v>0</v>
      </c>
      <c r="Y275" s="219" t="n">
        <f aca="false">IF(L275&lt;&gt;0,VLOOKUP(L275,SubAT_tider,2,0),0)</f>
        <v>0</v>
      </c>
      <c r="Z275" s="219" t="n">
        <f aca="false">IF(M275&lt;&gt;0,VLOOKUP(M275,IG_tider,2,0),0)</f>
        <v>0</v>
      </c>
      <c r="AA275" s="219"/>
      <c r="AB275" s="219"/>
      <c r="AC275" s="219" t="n">
        <f aca="false">IF(P275&lt;&gt;0,VLOOKUP(P275,Power_tider,2,0),0)</f>
        <v>0</v>
      </c>
      <c r="AD275" s="219" t="n">
        <f aca="false">IF(Q275&lt;&gt;0,VLOOKUP(Q275,FS_tider,2,0),0)</f>
        <v>0</v>
      </c>
      <c r="AE275" s="218"/>
      <c r="AF275" s="218" t="n">
        <f aca="false">SUM(W275:AE275)</f>
        <v>0</v>
      </c>
      <c r="AG275" s="220" t="n">
        <f aca="false">((AC275*2)+(W275*2)+(X275*1)+(Y275*0.77)+(Z275*0.68)+(AD275*0.8))</f>
        <v>0</v>
      </c>
      <c r="AH275" s="220" t="n">
        <f aca="false">(AG275+(((I275*V275)-SUM(W275:AE275))*0.3))</f>
        <v>0</v>
      </c>
      <c r="AI275" s="221" t="str">
        <f aca="false">IF(AH275&gt;1,AVERAGE(AH274:AH275),"")</f>
        <v/>
      </c>
      <c r="AJ275" s="221" t="str">
        <f aca="false">IF(AH275&gt;1,AVERAGE(AH273:AH275),"")</f>
        <v/>
      </c>
      <c r="AK275" s="221"/>
      <c r="AL275" s="221"/>
    </row>
    <row collapsed="false" customFormat="false" customHeight="true" hidden="false" ht="12" outlineLevel="0" r="276">
      <c r="C276" s="214" t="s">
        <v>22</v>
      </c>
      <c r="D276" s="117" t="n">
        <f aca="false">AE276</f>
        <v>0</v>
      </c>
      <c r="E276" s="117"/>
      <c r="F276" s="225"/>
      <c r="G276" s="131"/>
      <c r="H276" s="131"/>
      <c r="I276" s="132" t="n">
        <f aca="false">SUM(I269:I275)/60</f>
        <v>0</v>
      </c>
      <c r="J276" s="133"/>
      <c r="K276" s="131"/>
      <c r="L276" s="131"/>
      <c r="M276" s="131"/>
      <c r="N276" s="131"/>
      <c r="O276" s="131"/>
      <c r="P276" s="131"/>
      <c r="Q276" s="131"/>
      <c r="R276" s="131"/>
      <c r="S276" s="131"/>
      <c r="T276" s="131"/>
      <c r="U276" s="226" t="s">
        <v>135</v>
      </c>
      <c r="V276" s="190"/>
      <c r="W276" s="227" t="n">
        <f aca="false">SUM(W269:W275)</f>
        <v>0</v>
      </c>
      <c r="X276" s="227" t="n">
        <f aca="false">SUM(X269:X275)</f>
        <v>0</v>
      </c>
      <c r="Y276" s="227" t="n">
        <f aca="false">SUM(Y269:Y275)</f>
        <v>0</v>
      </c>
      <c r="Z276" s="227" t="n">
        <f aca="false">SUM(Z269:Z275)</f>
        <v>0</v>
      </c>
      <c r="AA276" s="227" t="n">
        <f aca="false">SUM(AA269:AA275)</f>
        <v>0</v>
      </c>
      <c r="AB276" s="227" t="n">
        <f aca="false">SUM(AB269:AB275)</f>
        <v>0</v>
      </c>
      <c r="AC276" s="227" t="n">
        <f aca="false">SUM(AC269:AC275)</f>
        <v>0</v>
      </c>
      <c r="AD276" s="227" t="n">
        <f aca="false">SUM(AD269:AD275)</f>
        <v>0</v>
      </c>
      <c r="AE276" s="227" t="n">
        <f aca="false">SUM(AE269:AE275)</f>
        <v>0</v>
      </c>
      <c r="AF276" s="228" t="n">
        <f aca="false">SUM(AF269:AF275)</f>
        <v>0</v>
      </c>
      <c r="AG276" s="228" t="n">
        <f aca="false">SUM(AG269:AG275)</f>
        <v>0</v>
      </c>
      <c r="AH276" s="228" t="n">
        <f aca="false">SUM(AH269:AH275)</f>
        <v>0</v>
      </c>
      <c r="AI276" s="221"/>
      <c r="AJ276" s="221"/>
      <c r="AK276" s="221" t="b">
        <f aca="false">IF(AH276&gt;1,AVERAGE(AH276,AH267,AH258,AH249,AH240))</f>
        <v>0</v>
      </c>
      <c r="AL276" s="221" t="b">
        <f aca="false">IF(AH276&gt;1,AVERAGE(AH276,AH267))</f>
        <v>0</v>
      </c>
    </row>
    <row collapsed="false" customFormat="false" customHeight="true" hidden="false" ht="12" outlineLevel="0" r="277">
      <c r="E277" s="117"/>
      <c r="F277" s="230" t="s">
        <v>244</v>
      </c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231" t="str">
        <f aca="false">IF(SUM(W277:AE277)&gt;0,(SUM(W277:AE277)),"")</f>
        <v/>
      </c>
    </row>
    <row collapsed="false" customFormat="false" customHeight="true" hidden="false" ht="12" outlineLevel="0" r="278">
      <c r="A278" s="212" t="s">
        <v>12</v>
      </c>
      <c r="B278" s="213" t="n">
        <f aca="false">I285</f>
        <v>0</v>
      </c>
      <c r="C278" s="214" t="s">
        <v>15</v>
      </c>
      <c r="D278" s="117" t="n">
        <f aca="false">X285</f>
        <v>0</v>
      </c>
      <c r="F278" s="215" t="inlineStr">
        <f aca="false">F275+1</f>
        <is>
          <t/>
        </is>
      </c>
      <c r="G278" s="119"/>
      <c r="H278" s="119"/>
      <c r="I278" s="120"/>
      <c r="J278" s="121"/>
      <c r="K278" s="121"/>
      <c r="L278" s="121"/>
      <c r="M278" s="121"/>
      <c r="N278" s="121"/>
      <c r="O278" s="121"/>
      <c r="P278" s="121"/>
      <c r="Q278" s="121"/>
      <c r="R278" s="122"/>
      <c r="S278" s="122"/>
      <c r="T278" s="122"/>
      <c r="U278" s="217"/>
      <c r="V278" s="218" t="n">
        <f aca="false">$V$2</f>
        <v>1</v>
      </c>
      <c r="W278" s="219" t="n">
        <f aca="false">IF(J278&lt;&gt;0,VLOOKUP(J278,Max_tider,2,0),0)</f>
        <v>0</v>
      </c>
      <c r="X278" s="219" t="n">
        <f aca="false">IF(K278&lt;&gt;0,VLOOKUP(K278,AT_tider,2,0),0)</f>
        <v>0</v>
      </c>
      <c r="Y278" s="219" t="n">
        <f aca="false">IF(L278&lt;&gt;0,VLOOKUP(L278,SubAT_tider,2,0),0)</f>
        <v>0</v>
      </c>
      <c r="Z278" s="219" t="n">
        <f aca="false">IF(M278&lt;&gt;0,VLOOKUP(M278,IG_tider,2,0),0)</f>
        <v>0</v>
      </c>
      <c r="AA278" s="219"/>
      <c r="AB278" s="219"/>
      <c r="AC278" s="219" t="n">
        <f aca="false">IF(P278&lt;&gt;0,VLOOKUP(P278,Power_tider,2,0),0)</f>
        <v>0</v>
      </c>
      <c r="AD278" s="219" t="n">
        <f aca="false">IF(Q278&lt;&gt;0,VLOOKUP(Q278,FS_tider,2,0),0)</f>
        <v>0</v>
      </c>
      <c r="AE278" s="218"/>
      <c r="AF278" s="218" t="n">
        <f aca="false">SUM(W278:AE278)</f>
        <v>0</v>
      </c>
      <c r="AG278" s="220" t="n">
        <f aca="false">((AC278*2)+(W278*2)+(X278*1)+(Y278*0.77)+(Z278*0.68)+(AD278*0.8))</f>
        <v>0</v>
      </c>
      <c r="AH278" s="220" t="n">
        <f aca="false">(AG278+(((I278*V278)-SUM(W278:AE278))*0.3))</f>
        <v>0</v>
      </c>
      <c r="AI278" s="221" t="str">
        <f aca="false">IF(AH278&gt;1,AVERAGE(AH275,AH278),"")</f>
        <v/>
      </c>
      <c r="AJ278" s="221" t="str">
        <f aca="false">IF(AH278&gt;1,AVERAGE(AH274,AH275,AH278),"")</f>
        <v/>
      </c>
      <c r="AK278" s="221"/>
      <c r="AL278" s="221"/>
    </row>
    <row collapsed="false" customFormat="false" customHeight="true" hidden="false" ht="12" outlineLevel="0" r="279">
      <c r="A279" s="222" t="s">
        <v>13</v>
      </c>
      <c r="B279" s="213" t="n">
        <f aca="false">W285</f>
        <v>0</v>
      </c>
      <c r="C279" s="214" t="s">
        <v>16</v>
      </c>
      <c r="D279" s="117" t="n">
        <f aca="false">Y285</f>
        <v>0</v>
      </c>
      <c r="F279" s="215" t="inlineStr">
        <f aca="false">F278+1</f>
        <is>
          <t/>
        </is>
      </c>
      <c r="G279" s="119"/>
      <c r="H279" s="119"/>
      <c r="I279" s="120"/>
      <c r="J279" s="121"/>
      <c r="K279" s="121"/>
      <c r="L279" s="121"/>
      <c r="M279" s="121"/>
      <c r="N279" s="126"/>
      <c r="O279" s="126"/>
      <c r="P279" s="126"/>
      <c r="Q279" s="121"/>
      <c r="R279" s="122"/>
      <c r="S279" s="122"/>
      <c r="T279" s="122"/>
      <c r="U279" s="217"/>
      <c r="V279" s="218" t="n">
        <f aca="false">$V$2</f>
        <v>1</v>
      </c>
      <c r="W279" s="219" t="n">
        <f aca="false">IF(J279&lt;&gt;0,VLOOKUP(J279,Max_tider,2,0),0)</f>
        <v>0</v>
      </c>
      <c r="X279" s="219" t="n">
        <f aca="false">IF(K279&lt;&gt;0,VLOOKUP(K279,AT_tider,2,0),0)</f>
        <v>0</v>
      </c>
      <c r="Y279" s="219" t="n">
        <f aca="false">IF(L279&lt;&gt;0,VLOOKUP(L279,SubAT_tider,2,0),0)</f>
        <v>0</v>
      </c>
      <c r="Z279" s="219" t="n">
        <f aca="false">IF(M279&lt;&gt;0,VLOOKUP(M279,IG_tider,2,0),0)</f>
        <v>0</v>
      </c>
      <c r="AA279" s="219"/>
      <c r="AB279" s="219"/>
      <c r="AC279" s="219" t="n">
        <f aca="false">IF(P279&lt;&gt;0,VLOOKUP(P279,Power_tider,2,0),0)</f>
        <v>0</v>
      </c>
      <c r="AD279" s="219" t="n">
        <f aca="false">IF(Q279&lt;&gt;0,VLOOKUP(Q279,FS_tider,2,0),0)</f>
        <v>0</v>
      </c>
      <c r="AE279" s="218"/>
      <c r="AF279" s="218" t="n">
        <f aca="false">SUM(W279:AE279)</f>
        <v>0</v>
      </c>
      <c r="AG279" s="220" t="n">
        <f aca="false">((AC279*2)+(W279*2)+(X279*1)+(Y279*0.77)+(Z279*0.68)+(AD279*0.8))</f>
        <v>0</v>
      </c>
      <c r="AH279" s="220" t="n">
        <f aca="false">(AG279+(((I279*V279)-SUM(W279:AE279))*0.3))</f>
        <v>0</v>
      </c>
      <c r="AI279" s="221" t="str">
        <f aca="false">IF(AH279&gt;1,AVERAGE(AH278:AH279),"")</f>
        <v/>
      </c>
      <c r="AJ279" s="221" t="str">
        <f aca="false">IF(AH279&gt;1,AVERAGE(AH275,AH278,AH279),"")</f>
        <v/>
      </c>
      <c r="AK279" s="221"/>
      <c r="AL279" s="221"/>
    </row>
    <row collapsed="false" customFormat="false" customHeight="true" hidden="false" ht="12" outlineLevel="0" r="280">
      <c r="C280" s="223" t="s">
        <v>17</v>
      </c>
      <c r="D280" s="117" t="n">
        <f aca="false">Z285</f>
        <v>0</v>
      </c>
      <c r="F280" s="215" t="inlineStr">
        <f aca="false">F279+1</f>
        <is>
          <t/>
        </is>
      </c>
      <c r="G280" s="119"/>
      <c r="H280" s="119"/>
      <c r="I280" s="126"/>
      <c r="J280" s="126"/>
      <c r="K280" s="126"/>
      <c r="L280" s="126"/>
      <c r="M280" s="126"/>
      <c r="N280" s="126"/>
      <c r="O280" s="126"/>
      <c r="P280" s="126"/>
      <c r="Q280" s="126"/>
      <c r="R280" s="122"/>
      <c r="S280" s="122"/>
      <c r="T280" s="122"/>
      <c r="U280" s="224"/>
      <c r="V280" s="218" t="n">
        <f aca="false">$V$2</f>
        <v>1</v>
      </c>
      <c r="W280" s="219" t="n">
        <f aca="false">IF(J280&lt;&gt;0,VLOOKUP(J280,Max_tider,2,0),0)</f>
        <v>0</v>
      </c>
      <c r="X280" s="219" t="n">
        <f aca="false">IF(K280&lt;&gt;0,VLOOKUP(K280,AT_tider,2,0),0)</f>
        <v>0</v>
      </c>
      <c r="Y280" s="219" t="n">
        <f aca="false">IF(L280&lt;&gt;0,VLOOKUP(L280,SubAT_tider,2,0),0)</f>
        <v>0</v>
      </c>
      <c r="Z280" s="219" t="n">
        <f aca="false">IF(M280&lt;&gt;0,VLOOKUP(M280,IG_tider,2,0),0)</f>
        <v>0</v>
      </c>
      <c r="AA280" s="219"/>
      <c r="AB280" s="219"/>
      <c r="AC280" s="219" t="n">
        <f aca="false">IF(P280&lt;&gt;0,VLOOKUP(P280,Power_tider,2,0),0)</f>
        <v>0</v>
      </c>
      <c r="AD280" s="219" t="n">
        <f aca="false">IF(Q280&lt;&gt;0,VLOOKUP(Q280,FS_tider,2,0),0)</f>
        <v>0</v>
      </c>
      <c r="AE280" s="218"/>
      <c r="AF280" s="218" t="n">
        <f aca="false">SUM(W280:AE280)</f>
        <v>0</v>
      </c>
      <c r="AG280" s="220" t="n">
        <f aca="false">((AC280*2)+(W280*2)+(X280*1)+(Y280*0.77)+(Z280*0.68)+(AD280*0.8))</f>
        <v>0</v>
      </c>
      <c r="AH280" s="220" t="n">
        <f aca="false">(AG280+(((I280*V280)-SUM(W280:AE280))*0.3))</f>
        <v>0</v>
      </c>
      <c r="AI280" s="221" t="str">
        <f aca="false">IF(AH280&gt;1,AVERAGE(AH279:AH280),"")</f>
        <v/>
      </c>
      <c r="AJ280" s="221" t="str">
        <f aca="false">IF(AH280&gt;1,AVERAGE(AH278:AH280),"")</f>
        <v/>
      </c>
      <c r="AK280" s="221"/>
      <c r="AL280" s="221"/>
    </row>
    <row collapsed="false" customFormat="false" customHeight="true" hidden="false" ht="12" outlineLevel="0" r="281">
      <c r="C281" s="223" t="s">
        <v>69</v>
      </c>
      <c r="D281" s="117" t="n">
        <f aca="false">AA285</f>
        <v>0</v>
      </c>
      <c r="F281" s="215" t="inlineStr">
        <f aca="false">F280+1</f>
        <is>
          <t/>
        </is>
      </c>
      <c r="G281" s="119"/>
      <c r="H281" s="119"/>
      <c r="I281" s="120"/>
      <c r="J281" s="126"/>
      <c r="K281" s="126"/>
      <c r="L281" s="126"/>
      <c r="M281" s="126"/>
      <c r="N281" s="126"/>
      <c r="O281" s="126"/>
      <c r="P281" s="127"/>
      <c r="Q281" s="126"/>
      <c r="R281" s="122"/>
      <c r="S281" s="122"/>
      <c r="T281" s="122"/>
      <c r="U281" s="224"/>
      <c r="V281" s="218" t="n">
        <f aca="false">$V$2</f>
        <v>1</v>
      </c>
      <c r="W281" s="219" t="n">
        <f aca="false">IF(J281&lt;&gt;0,VLOOKUP(J281,Max_tider,2,0),0)</f>
        <v>0</v>
      </c>
      <c r="X281" s="219" t="n">
        <f aca="false">IF(K281&lt;&gt;0,VLOOKUP(K281,AT_tider,2,0),0)</f>
        <v>0</v>
      </c>
      <c r="Y281" s="219" t="n">
        <f aca="false">IF(L281&lt;&gt;0,VLOOKUP(L281,SubAT_tider,2,0),0)</f>
        <v>0</v>
      </c>
      <c r="Z281" s="219" t="n">
        <f aca="false">IF(M281&lt;&gt;0,VLOOKUP(M281,IG_tider,2,0),0)</f>
        <v>0</v>
      </c>
      <c r="AA281" s="219"/>
      <c r="AB281" s="219"/>
      <c r="AC281" s="219" t="n">
        <f aca="false">IF(P281&lt;&gt;0,VLOOKUP(P281,Power_tider,2,0),0)</f>
        <v>0</v>
      </c>
      <c r="AD281" s="219" t="n">
        <f aca="false">IF(Q281&lt;&gt;0,VLOOKUP(Q281,FS_tider,2,0),0)</f>
        <v>0</v>
      </c>
      <c r="AE281" s="218"/>
      <c r="AF281" s="218" t="n">
        <f aca="false">SUM(W281:AE281)</f>
        <v>0</v>
      </c>
      <c r="AG281" s="220" t="n">
        <f aca="false">((AC281*2)+(W281*2)+(X281*1)+(Y281*0.77)+(Z281*0.68)+(AD281*0.8))</f>
        <v>0</v>
      </c>
      <c r="AH281" s="220" t="n">
        <f aca="false">(AG281+(((I281*V281)-SUM(W281:AE281))*0.3))</f>
        <v>0</v>
      </c>
      <c r="AI281" s="221" t="str">
        <f aca="false">IF(AH281&gt;1,AVERAGE(AH280:AH281),"")</f>
        <v/>
      </c>
      <c r="AJ281" s="221" t="str">
        <f aca="false">IF(AH281&gt;1,AVERAGE(AH279:AH281),"")</f>
        <v/>
      </c>
      <c r="AK281" s="221"/>
      <c r="AL281" s="221"/>
    </row>
    <row collapsed="false" customFormat="false" customHeight="true" hidden="false" ht="12" outlineLevel="0" r="282">
      <c r="C282" s="223" t="s">
        <v>70</v>
      </c>
      <c r="D282" s="117" t="n">
        <f aca="false">AB285</f>
        <v>0</v>
      </c>
      <c r="F282" s="215" t="inlineStr">
        <f aca="false">F281+1</f>
        <is>
          <t/>
        </is>
      </c>
      <c r="G282" s="119"/>
      <c r="H282" s="119"/>
      <c r="I282" s="120"/>
      <c r="J282" s="121"/>
      <c r="K282" s="121"/>
      <c r="L282" s="121"/>
      <c r="M282" s="121"/>
      <c r="N282" s="121"/>
      <c r="O282" s="121"/>
      <c r="P282" s="121"/>
      <c r="Q282" s="121"/>
      <c r="R282" s="122"/>
      <c r="S282" s="122"/>
      <c r="T282" s="122"/>
      <c r="U282" s="224"/>
      <c r="V282" s="218" t="n">
        <f aca="false">$V$2</f>
        <v>1</v>
      </c>
      <c r="W282" s="219" t="n">
        <f aca="false">IF(J282&lt;&gt;0,VLOOKUP(J282,Max_tider,2,0),0)</f>
        <v>0</v>
      </c>
      <c r="X282" s="219" t="n">
        <f aca="false">IF(K282&lt;&gt;0,VLOOKUP(K282,AT_tider,2,0),0)</f>
        <v>0</v>
      </c>
      <c r="Y282" s="219" t="n">
        <f aca="false">IF(L282&lt;&gt;0,VLOOKUP(L282,SubAT_tider,2,0),0)</f>
        <v>0</v>
      </c>
      <c r="Z282" s="219" t="n">
        <f aca="false">IF(M282&lt;&gt;0,VLOOKUP(M282,IG_tider,2,0),0)</f>
        <v>0</v>
      </c>
      <c r="AA282" s="219"/>
      <c r="AB282" s="219"/>
      <c r="AC282" s="219" t="n">
        <f aca="false">IF(P282&lt;&gt;0,VLOOKUP(P282,Power_tider,2,0),0)</f>
        <v>0</v>
      </c>
      <c r="AD282" s="219" t="n">
        <f aca="false">IF(Q282&lt;&gt;0,VLOOKUP(Q282,FS_tider,2,0),0)</f>
        <v>0</v>
      </c>
      <c r="AE282" s="218"/>
      <c r="AF282" s="218" t="n">
        <f aca="false">SUM(W282:AE282)</f>
        <v>0</v>
      </c>
      <c r="AG282" s="220" t="n">
        <f aca="false">((AC282*2)+(W282*2)+(X282*1)+(Y282*0.77)+(Z282*0.68)+(AD282*0.8))</f>
        <v>0</v>
      </c>
      <c r="AH282" s="220" t="n">
        <f aca="false">(AG282+(((I282*V282)-SUM(W282:AE282))*0.3))</f>
        <v>0</v>
      </c>
      <c r="AI282" s="221" t="str">
        <f aca="false">IF(AH282&gt;1,AVERAGE(AH281:AH282),"")</f>
        <v/>
      </c>
      <c r="AJ282" s="221" t="str">
        <f aca="false">IF(AH282&gt;1,AVERAGE(AH280:AH282),"")</f>
        <v/>
      </c>
      <c r="AK282" s="221"/>
      <c r="AL282" s="221"/>
    </row>
    <row collapsed="false" customFormat="false" customHeight="true" hidden="false" ht="12" outlineLevel="0" r="283">
      <c r="C283" s="214" t="s">
        <v>20</v>
      </c>
      <c r="D283" s="117" t="n">
        <f aca="false">AC285</f>
        <v>0</v>
      </c>
      <c r="F283" s="215" t="inlineStr">
        <f aca="false">F282+1</f>
        <is>
          <t/>
        </is>
      </c>
      <c r="G283" s="119"/>
      <c r="H283" s="119"/>
      <c r="I283" s="120"/>
      <c r="J283" s="127"/>
      <c r="K283" s="121"/>
      <c r="L283" s="121"/>
      <c r="M283" s="121"/>
      <c r="N283" s="121"/>
      <c r="O283" s="121"/>
      <c r="P283" s="121"/>
      <c r="Q283" s="121"/>
      <c r="R283" s="122"/>
      <c r="S283" s="122"/>
      <c r="T283" s="122"/>
      <c r="U283" s="224"/>
      <c r="V283" s="218" t="n">
        <f aca="false">$V$2</f>
        <v>1</v>
      </c>
      <c r="W283" s="219" t="n">
        <f aca="false">IF(J283&lt;&gt;0,VLOOKUP(J283,Max_tider,2,0),0)</f>
        <v>0</v>
      </c>
      <c r="X283" s="219" t="n">
        <f aca="false">IF(K283&lt;&gt;0,VLOOKUP(K283,AT_tider,2,0),0)</f>
        <v>0</v>
      </c>
      <c r="Y283" s="219" t="n">
        <f aca="false">IF(L283&lt;&gt;0,VLOOKUP(L283,SubAT_tider,2,0),0)</f>
        <v>0</v>
      </c>
      <c r="Z283" s="219" t="n">
        <f aca="false">IF(M283&lt;&gt;0,VLOOKUP(M283,IG_tider,2,0),0)</f>
        <v>0</v>
      </c>
      <c r="AA283" s="219"/>
      <c r="AB283" s="219"/>
      <c r="AC283" s="219" t="n">
        <f aca="false">IF(P283&lt;&gt;0,VLOOKUP(P283,Power_tider,2,0),0)</f>
        <v>0</v>
      </c>
      <c r="AD283" s="219" t="n">
        <f aca="false">IF(Q283&lt;&gt;0,VLOOKUP(Q283,FS_tider,2,0),0)</f>
        <v>0</v>
      </c>
      <c r="AE283" s="218"/>
      <c r="AF283" s="218" t="n">
        <f aca="false">SUM(W283:AE283)</f>
        <v>0</v>
      </c>
      <c r="AG283" s="220" t="n">
        <f aca="false">((AC283*2)+(W283*2)+(X283*1)+(Y283*0.77)+(Z283*0.68)+(AD283*0.8))</f>
        <v>0</v>
      </c>
      <c r="AH283" s="220" t="n">
        <f aca="false">(AG283+(((I283*V283)-SUM(W283:AE283))*0.3))</f>
        <v>0</v>
      </c>
      <c r="AI283" s="221" t="str">
        <f aca="false">IF(AH283&gt;1,AVERAGE(AH282:AH283),"")</f>
        <v/>
      </c>
      <c r="AJ283" s="221" t="str">
        <f aca="false">IF(AH283&gt;1,AVERAGE(AH281:AH283),"")</f>
        <v/>
      </c>
      <c r="AK283" s="221"/>
      <c r="AL283" s="221"/>
    </row>
    <row collapsed="false" customFormat="false" customHeight="true" hidden="false" ht="12" outlineLevel="0" r="284">
      <c r="C284" s="214" t="s">
        <v>21</v>
      </c>
      <c r="D284" s="117" t="n">
        <f aca="false">AD285</f>
        <v>0</v>
      </c>
      <c r="F284" s="215" t="inlineStr">
        <f aca="false">F283+1</f>
        <is>
          <t/>
        </is>
      </c>
      <c r="G284" s="119"/>
      <c r="H284" s="119"/>
      <c r="I284" s="120"/>
      <c r="J284" s="121"/>
      <c r="K284" s="121"/>
      <c r="L284" s="121"/>
      <c r="M284" s="121"/>
      <c r="N284" s="121"/>
      <c r="O284" s="121"/>
      <c r="P284" s="121"/>
      <c r="Q284" s="121"/>
      <c r="R284" s="122"/>
      <c r="S284" s="122"/>
      <c r="T284" s="122"/>
      <c r="U284" s="224"/>
      <c r="V284" s="218" t="n">
        <f aca="false">$V$2</f>
        <v>1</v>
      </c>
      <c r="W284" s="219" t="n">
        <f aca="false">IF(J284&lt;&gt;0,VLOOKUP(J284,Max_tider,2,0),0)</f>
        <v>0</v>
      </c>
      <c r="X284" s="219" t="n">
        <f aca="false">IF(K284&lt;&gt;0,VLOOKUP(K284,AT_tider,2,0),0)</f>
        <v>0</v>
      </c>
      <c r="Y284" s="219" t="n">
        <f aca="false">IF(L284&lt;&gt;0,VLOOKUP(L284,SubAT_tider,2,0),0)</f>
        <v>0</v>
      </c>
      <c r="Z284" s="219" t="n">
        <f aca="false">IF(M284&lt;&gt;0,VLOOKUP(M284,IG_tider,2,0),0)</f>
        <v>0</v>
      </c>
      <c r="AA284" s="219"/>
      <c r="AB284" s="219"/>
      <c r="AC284" s="219" t="n">
        <f aca="false">IF(P284&lt;&gt;0,VLOOKUP(P284,Power_tider,2,0),0)</f>
        <v>0</v>
      </c>
      <c r="AD284" s="219" t="n">
        <f aca="false">IF(Q284&lt;&gt;0,VLOOKUP(Q284,FS_tider,2,0),0)</f>
        <v>0</v>
      </c>
      <c r="AE284" s="218"/>
      <c r="AF284" s="218" t="n">
        <f aca="false">SUM(W284:AE284)</f>
        <v>0</v>
      </c>
      <c r="AG284" s="220" t="n">
        <f aca="false">((AC284*2)+(W284*2)+(X284*1)+(Y284*0.77)+(Z284*0.68)+(AD284*0.8))</f>
        <v>0</v>
      </c>
      <c r="AH284" s="220" t="n">
        <f aca="false">(AG284+(((I284*V284)-SUM(W284:AE284))*0.3))</f>
        <v>0</v>
      </c>
      <c r="AI284" s="221" t="str">
        <f aca="false">IF(AH284&gt;1,AVERAGE(AH283:AH284),"")</f>
        <v/>
      </c>
      <c r="AJ284" s="221" t="str">
        <f aca="false">IF(AH284&gt;1,AVERAGE(AH282:AH284),"")</f>
        <v/>
      </c>
      <c r="AK284" s="221"/>
      <c r="AL284" s="221"/>
    </row>
    <row collapsed="false" customFormat="false" customHeight="true" hidden="false" ht="12" outlineLevel="0" r="285">
      <c r="C285" s="214" t="s">
        <v>22</v>
      </c>
      <c r="D285" s="117" t="n">
        <f aca="false">AE285</f>
        <v>0</v>
      </c>
      <c r="E285" s="117"/>
      <c r="F285" s="225"/>
      <c r="G285" s="131"/>
      <c r="H285" s="131"/>
      <c r="I285" s="132" t="n">
        <f aca="false">SUM(I278:I284)/60</f>
        <v>0</v>
      </c>
      <c r="J285" s="133"/>
      <c r="K285" s="131"/>
      <c r="L285" s="131"/>
      <c r="M285" s="131"/>
      <c r="N285" s="131"/>
      <c r="O285" s="131"/>
      <c r="P285" s="131"/>
      <c r="Q285" s="131"/>
      <c r="R285" s="131"/>
      <c r="S285" s="131"/>
      <c r="T285" s="131"/>
      <c r="U285" s="226" t="s">
        <v>135</v>
      </c>
      <c r="V285" s="190"/>
      <c r="W285" s="227" t="n">
        <f aca="false">SUM(W278:W284)</f>
        <v>0</v>
      </c>
      <c r="X285" s="227" t="n">
        <f aca="false">SUM(X278:X284)</f>
        <v>0</v>
      </c>
      <c r="Y285" s="227" t="n">
        <f aca="false">SUM(Y278:Y284)</f>
        <v>0</v>
      </c>
      <c r="Z285" s="227" t="n">
        <f aca="false">SUM(Z278:Z284)</f>
        <v>0</v>
      </c>
      <c r="AA285" s="227" t="n">
        <f aca="false">SUM(AA278:AA284)</f>
        <v>0</v>
      </c>
      <c r="AB285" s="227" t="n">
        <f aca="false">SUM(AB278:AB284)</f>
        <v>0</v>
      </c>
      <c r="AC285" s="227" t="n">
        <f aca="false">SUM(AC278:AC284)</f>
        <v>0</v>
      </c>
      <c r="AD285" s="227" t="n">
        <f aca="false">SUM(AD278:AD284)</f>
        <v>0</v>
      </c>
      <c r="AE285" s="227" t="n">
        <f aca="false">SUM(AE278:AE284)</f>
        <v>0</v>
      </c>
      <c r="AF285" s="228" t="n">
        <f aca="false">SUM(AF278:AF284)</f>
        <v>0</v>
      </c>
      <c r="AG285" s="228" t="n">
        <f aca="false">SUM(AG278:AG284)</f>
        <v>0</v>
      </c>
      <c r="AH285" s="228" t="n">
        <f aca="false">SUM(AH278:AH284)</f>
        <v>0</v>
      </c>
      <c r="AI285" s="221"/>
      <c r="AJ285" s="221"/>
      <c r="AK285" s="221" t="b">
        <f aca="false">IF(AH285&gt;1,AVERAGE(AH285,AH276,AH267,AH258,AH249))</f>
        <v>0</v>
      </c>
      <c r="AL285" s="221" t="b">
        <f aca="false">IF(AH285&gt;1,AVERAGE(AH285,AH276))</f>
        <v>0</v>
      </c>
    </row>
    <row collapsed="false" customFormat="false" customHeight="true" hidden="false" ht="12" outlineLevel="0" r="286">
      <c r="E286" s="117"/>
      <c r="F286" s="230" t="s">
        <v>245</v>
      </c>
      <c r="W286" s="117"/>
      <c r="X286" s="117"/>
      <c r="Y286" s="117"/>
      <c r="Z286" s="117"/>
      <c r="AA286" s="117"/>
      <c r="AB286" s="117"/>
      <c r="AC286" s="117"/>
      <c r="AD286" s="117"/>
      <c r="AE286" s="117"/>
      <c r="AF286" s="231" t="str">
        <f aca="false">IF(SUM(W286:AE286)&gt;0,(SUM(W286:AE286)),"")</f>
        <v/>
      </c>
    </row>
    <row collapsed="false" customFormat="false" customHeight="true" hidden="false" ht="12" outlineLevel="0" r="287">
      <c r="A287" s="212" t="s">
        <v>12</v>
      </c>
      <c r="B287" s="213" t="n">
        <f aca="false">I294</f>
        <v>0</v>
      </c>
      <c r="C287" s="214" t="s">
        <v>15</v>
      </c>
      <c r="D287" s="117" t="n">
        <f aca="false">X294</f>
        <v>0</v>
      </c>
      <c r="F287" s="215" t="inlineStr">
        <f aca="false">F284+1</f>
        <is>
          <t/>
        </is>
      </c>
      <c r="G287" s="119"/>
      <c r="H287" s="119"/>
      <c r="I287" s="120"/>
      <c r="J287" s="121"/>
      <c r="K287" s="121"/>
      <c r="L287" s="121"/>
      <c r="M287" s="121"/>
      <c r="N287" s="121"/>
      <c r="O287" s="121"/>
      <c r="P287" s="121"/>
      <c r="Q287" s="121"/>
      <c r="R287" s="122"/>
      <c r="S287" s="122"/>
      <c r="T287" s="122"/>
      <c r="U287" s="217"/>
      <c r="V287" s="218" t="n">
        <f aca="false">$V$2</f>
        <v>1</v>
      </c>
      <c r="W287" s="219" t="n">
        <f aca="false">IF(J287&lt;&gt;0,VLOOKUP(J287,Max_tider,2,0),0)</f>
        <v>0</v>
      </c>
      <c r="X287" s="219" t="n">
        <f aca="false">IF(K287&lt;&gt;0,VLOOKUP(K287,AT_tider,2,0),0)</f>
        <v>0</v>
      </c>
      <c r="Y287" s="219" t="n">
        <f aca="false">IF(L287&lt;&gt;0,VLOOKUP(L287,SubAT_tider,2,0),0)</f>
        <v>0</v>
      </c>
      <c r="Z287" s="219" t="n">
        <f aca="false">IF(M287&lt;&gt;0,VLOOKUP(M287,IG_tider,2,0),0)</f>
        <v>0</v>
      </c>
      <c r="AA287" s="219"/>
      <c r="AB287" s="219"/>
      <c r="AC287" s="219" t="n">
        <f aca="false">IF(P287&lt;&gt;0,VLOOKUP(P287,Power_tider,2,0),0)</f>
        <v>0</v>
      </c>
      <c r="AD287" s="219" t="n">
        <f aca="false">IF(Q287&lt;&gt;0,VLOOKUP(Q287,FS_tider,2,0),0)</f>
        <v>0</v>
      </c>
      <c r="AE287" s="218"/>
      <c r="AF287" s="218" t="n">
        <f aca="false">SUM(W287:AE287)</f>
        <v>0</v>
      </c>
      <c r="AG287" s="220" t="n">
        <f aca="false">((AC287*2)+(W287*2)+(X287*1)+(Y287*0.77)+(Z287*0.68)+(AD287*0.8))</f>
        <v>0</v>
      </c>
      <c r="AH287" s="220" t="n">
        <f aca="false">(AG287+(((I287*V287)-SUM(W287:AE287))*0.3))</f>
        <v>0</v>
      </c>
      <c r="AI287" s="221" t="str">
        <f aca="false">IF(AH287&gt;1,AVERAGE(AH284,AH287),"")</f>
        <v/>
      </c>
      <c r="AJ287" s="221" t="str">
        <f aca="false">IF(AH287&gt;1,AVERAGE(AH283,AH284,AH287),"")</f>
        <v/>
      </c>
      <c r="AK287" s="221"/>
      <c r="AL287" s="221"/>
    </row>
    <row collapsed="false" customFormat="false" customHeight="true" hidden="false" ht="12" outlineLevel="0" r="288">
      <c r="A288" s="222" t="s">
        <v>13</v>
      </c>
      <c r="B288" s="213" t="n">
        <f aca="false">W294</f>
        <v>0</v>
      </c>
      <c r="C288" s="214" t="s">
        <v>16</v>
      </c>
      <c r="D288" s="117" t="n">
        <f aca="false">Y294</f>
        <v>0</v>
      </c>
      <c r="F288" s="215" t="inlineStr">
        <f aca="false">F287+1</f>
        <is>
          <t/>
        </is>
      </c>
      <c r="G288" s="119"/>
      <c r="H288" s="119"/>
      <c r="I288" s="120"/>
      <c r="J288" s="121"/>
      <c r="K288" s="126"/>
      <c r="L288" s="126"/>
      <c r="M288" s="126"/>
      <c r="N288" s="126"/>
      <c r="O288" s="126"/>
      <c r="P288" s="127"/>
      <c r="Q288" s="126"/>
      <c r="R288" s="122"/>
      <c r="S288" s="122"/>
      <c r="T288" s="122"/>
      <c r="U288" s="224"/>
      <c r="V288" s="218" t="n">
        <f aca="false">$V$2</f>
        <v>1</v>
      </c>
      <c r="W288" s="219" t="n">
        <f aca="false">IF(J288&lt;&gt;0,VLOOKUP(J288,Max_tider,2,0),0)</f>
        <v>0</v>
      </c>
      <c r="X288" s="219" t="n">
        <f aca="false">IF(K288&lt;&gt;0,VLOOKUP(K288,AT_tider,2,0),0)</f>
        <v>0</v>
      </c>
      <c r="Y288" s="219" t="n">
        <f aca="false">IF(L288&lt;&gt;0,VLOOKUP(L288,SubAT_tider,2,0),0)</f>
        <v>0</v>
      </c>
      <c r="Z288" s="219" t="n">
        <f aca="false">IF(M288&lt;&gt;0,VLOOKUP(M288,IG_tider,2,0),0)</f>
        <v>0</v>
      </c>
      <c r="AA288" s="219"/>
      <c r="AB288" s="219"/>
      <c r="AC288" s="219" t="n">
        <f aca="false">IF(P288&lt;&gt;0,VLOOKUP(P288,Power_tider,2,0),0)</f>
        <v>0</v>
      </c>
      <c r="AD288" s="219" t="n">
        <f aca="false">IF(Q288&lt;&gt;0,VLOOKUP(Q288,FS_tider,2,0),0)</f>
        <v>0</v>
      </c>
      <c r="AE288" s="218"/>
      <c r="AF288" s="218" t="n">
        <f aca="false">SUM(W288:AE288)</f>
        <v>0</v>
      </c>
      <c r="AG288" s="220" t="n">
        <f aca="false">((AC288*2)+(W288*2)+(X288*1)+(Y288*0.77)+(Z288*0.68)+(AD288*0.8))</f>
        <v>0</v>
      </c>
      <c r="AH288" s="220" t="n">
        <f aca="false">(AG288+(((I288*V288)-SUM(W288:AE288))*0.3))</f>
        <v>0</v>
      </c>
      <c r="AI288" s="221" t="str">
        <f aca="false">IF(AH288&gt;1,AVERAGE(AH287:AH288),"")</f>
        <v/>
      </c>
      <c r="AJ288" s="221" t="str">
        <f aca="false">IF(AH288&gt;1,AVERAGE(AH284,AH287,AH288),"")</f>
        <v/>
      </c>
      <c r="AK288" s="221"/>
      <c r="AL288" s="221"/>
    </row>
    <row collapsed="false" customFormat="false" customHeight="true" hidden="false" ht="12" outlineLevel="0" r="289">
      <c r="C289" s="223" t="s">
        <v>17</v>
      </c>
      <c r="D289" s="117" t="n">
        <f aca="false">Z294</f>
        <v>0</v>
      </c>
      <c r="F289" s="215" t="inlineStr">
        <f aca="false">F288+1</f>
        <is>
          <t/>
        </is>
      </c>
      <c r="G289" s="119"/>
      <c r="H289" s="119"/>
      <c r="I289" s="126"/>
      <c r="J289" s="126"/>
      <c r="K289" s="126"/>
      <c r="L289" s="126"/>
      <c r="M289" s="126"/>
      <c r="N289" s="126"/>
      <c r="O289" s="126"/>
      <c r="P289" s="126"/>
      <c r="Q289" s="126"/>
      <c r="R289" s="122"/>
      <c r="S289" s="122"/>
      <c r="T289" s="122"/>
      <c r="U289" s="224"/>
      <c r="V289" s="218" t="n">
        <f aca="false">$V$2</f>
        <v>1</v>
      </c>
      <c r="W289" s="219" t="n">
        <f aca="false">IF(J289&lt;&gt;0,VLOOKUP(J289,Max_tider,2,0),0)</f>
        <v>0</v>
      </c>
      <c r="X289" s="219" t="n">
        <f aca="false">IF(K289&lt;&gt;0,VLOOKUP(K289,AT_tider,2,0),0)</f>
        <v>0</v>
      </c>
      <c r="Y289" s="219" t="n">
        <f aca="false">IF(L289&lt;&gt;0,VLOOKUP(L289,SubAT_tider,2,0),0)</f>
        <v>0</v>
      </c>
      <c r="Z289" s="219" t="n">
        <f aca="false">IF(M289&lt;&gt;0,VLOOKUP(M289,IG_tider,2,0),0)</f>
        <v>0</v>
      </c>
      <c r="AA289" s="219"/>
      <c r="AB289" s="219"/>
      <c r="AC289" s="219" t="n">
        <f aca="false">IF(P289&lt;&gt;0,VLOOKUP(P289,Power_tider,2,0),0)</f>
        <v>0</v>
      </c>
      <c r="AD289" s="219" t="n">
        <f aca="false">IF(Q289&lt;&gt;0,VLOOKUP(Q289,FS_tider,2,0),0)</f>
        <v>0</v>
      </c>
      <c r="AE289" s="218"/>
      <c r="AF289" s="218" t="n">
        <f aca="false">SUM(W289:AE289)</f>
        <v>0</v>
      </c>
      <c r="AG289" s="220" t="n">
        <f aca="false">((AC289*2)+(W289*2)+(X289*1)+(Y289*0.77)+(Z289*0.68)+(AD289*0.8))</f>
        <v>0</v>
      </c>
      <c r="AH289" s="220" t="n">
        <f aca="false">(AG289+(((I289*V289)-SUM(W289:AE289))*0.3))</f>
        <v>0</v>
      </c>
      <c r="AI289" s="221" t="str">
        <f aca="false">IF(AH289&gt;1,AVERAGE(AH288:AH289),"")</f>
        <v/>
      </c>
      <c r="AJ289" s="221" t="str">
        <f aca="false">IF(AH289&gt;1,AVERAGE(AH287:AH289),"")</f>
        <v/>
      </c>
      <c r="AK289" s="221"/>
      <c r="AL289" s="221"/>
    </row>
    <row collapsed="false" customFormat="false" customHeight="true" hidden="false" ht="12" outlineLevel="0" r="290">
      <c r="C290" s="223" t="s">
        <v>69</v>
      </c>
      <c r="D290" s="117" t="n">
        <f aca="false">AA294</f>
        <v>0</v>
      </c>
      <c r="F290" s="215" t="inlineStr">
        <f aca="false">F289+1</f>
        <is>
          <t/>
        </is>
      </c>
      <c r="G290" s="119"/>
      <c r="H290" s="119"/>
      <c r="I290" s="120"/>
      <c r="J290" s="121"/>
      <c r="K290" s="126"/>
      <c r="L290" s="121"/>
      <c r="M290" s="121"/>
      <c r="N290" s="126"/>
      <c r="O290" s="126"/>
      <c r="P290" s="127"/>
      <c r="Q290" s="121"/>
      <c r="R290" s="122"/>
      <c r="S290" s="122"/>
      <c r="T290" s="122"/>
      <c r="U290" s="217"/>
      <c r="V290" s="218" t="n">
        <f aca="false">$V$2</f>
        <v>1</v>
      </c>
      <c r="W290" s="219" t="n">
        <f aca="false">IF(J290&lt;&gt;0,VLOOKUP(J290,Max_tider,2,0),0)</f>
        <v>0</v>
      </c>
      <c r="X290" s="219" t="n">
        <f aca="false">IF(K290&lt;&gt;0,VLOOKUP(K290,AT_tider,2,0),0)</f>
        <v>0</v>
      </c>
      <c r="Y290" s="219" t="n">
        <f aca="false">IF(L290&lt;&gt;0,VLOOKUP(L290,SubAT_tider,2,0),0)</f>
        <v>0</v>
      </c>
      <c r="Z290" s="219" t="n">
        <f aca="false">IF(M290&lt;&gt;0,VLOOKUP(M290,IG_tider,2,0),0)</f>
        <v>0</v>
      </c>
      <c r="AA290" s="219"/>
      <c r="AB290" s="219"/>
      <c r="AC290" s="219" t="n">
        <f aca="false">IF(P290&lt;&gt;0,VLOOKUP(P290,Power_tider,2,0),0)</f>
        <v>0</v>
      </c>
      <c r="AD290" s="219" t="n">
        <f aca="false">IF(Q290&lt;&gt;0,VLOOKUP(Q290,FS_tider,2,0),0)</f>
        <v>0</v>
      </c>
      <c r="AE290" s="218"/>
      <c r="AF290" s="218" t="n">
        <f aca="false">SUM(W290:AE290)</f>
        <v>0</v>
      </c>
      <c r="AG290" s="220" t="n">
        <f aca="false">((AC290*2)+(W290*2)+(X290*1)+(Y290*0.77)+(Z290*0.68)+(AD290*0.8))</f>
        <v>0</v>
      </c>
      <c r="AH290" s="220" t="n">
        <f aca="false">(AG290+(((I290*V290)-SUM(W290:AE290))*0.3))</f>
        <v>0</v>
      </c>
      <c r="AI290" s="221" t="str">
        <f aca="false">IF(AH290&gt;1,AVERAGE(AH289:AH290),"")</f>
        <v/>
      </c>
      <c r="AJ290" s="221" t="str">
        <f aca="false">IF(AH290&gt;1,AVERAGE(AH288:AH290),"")</f>
        <v/>
      </c>
      <c r="AK290" s="221"/>
      <c r="AL290" s="221"/>
    </row>
    <row collapsed="false" customFormat="false" customHeight="true" hidden="false" ht="12" outlineLevel="0" r="291">
      <c r="C291" s="223" t="s">
        <v>70</v>
      </c>
      <c r="D291" s="117" t="n">
        <f aca="false">AB294</f>
        <v>0</v>
      </c>
      <c r="F291" s="215" t="inlineStr">
        <f aca="false">F290+1</f>
        <is>
          <t/>
        </is>
      </c>
      <c r="G291" s="119"/>
      <c r="H291" s="119"/>
      <c r="I291" s="120"/>
      <c r="J291" s="121"/>
      <c r="K291" s="121"/>
      <c r="L291" s="121"/>
      <c r="M291" s="121"/>
      <c r="N291" s="121"/>
      <c r="O291" s="121"/>
      <c r="P291" s="121"/>
      <c r="Q291" s="121"/>
      <c r="R291" s="122"/>
      <c r="S291" s="122"/>
      <c r="T291" s="122"/>
      <c r="U291" s="224"/>
      <c r="V291" s="218" t="n">
        <f aca="false">$V$2</f>
        <v>1</v>
      </c>
      <c r="W291" s="219" t="n">
        <f aca="false">IF(J291&lt;&gt;0,VLOOKUP(J291,Max_tider,2,0),0)</f>
        <v>0</v>
      </c>
      <c r="X291" s="219" t="n">
        <f aca="false">IF(K291&lt;&gt;0,VLOOKUP(K291,AT_tider,2,0),0)</f>
        <v>0</v>
      </c>
      <c r="Y291" s="219" t="n">
        <f aca="false">IF(L291&lt;&gt;0,VLOOKUP(L291,SubAT_tider,2,0),0)</f>
        <v>0</v>
      </c>
      <c r="Z291" s="219" t="n">
        <f aca="false">IF(M291&lt;&gt;0,VLOOKUP(M291,IG_tider,2,0),0)</f>
        <v>0</v>
      </c>
      <c r="AA291" s="219"/>
      <c r="AB291" s="219"/>
      <c r="AC291" s="219" t="n">
        <f aca="false">IF(P291&lt;&gt;0,VLOOKUP(P291,Power_tider,2,0),0)</f>
        <v>0</v>
      </c>
      <c r="AD291" s="219" t="n">
        <f aca="false">IF(Q291&lt;&gt;0,VLOOKUP(Q291,FS_tider,2,0),0)</f>
        <v>0</v>
      </c>
      <c r="AE291" s="218"/>
      <c r="AF291" s="218" t="n">
        <f aca="false">SUM(W291:AE291)</f>
        <v>0</v>
      </c>
      <c r="AG291" s="220" t="n">
        <f aca="false">((AC291*2)+(W291*2)+(X291*1)+(Y291*0.77)+(Z291*0.68)+(AD291*0.8))</f>
        <v>0</v>
      </c>
      <c r="AH291" s="220" t="n">
        <f aca="false">(AG291+(((I291*V291)-SUM(W291:AE291))*0.3))</f>
        <v>0</v>
      </c>
      <c r="AI291" s="221" t="str">
        <f aca="false">IF(AH291&gt;1,AVERAGE(AH290:AH291),"")</f>
        <v/>
      </c>
      <c r="AJ291" s="221" t="str">
        <f aca="false">IF(AH291&gt;1,AVERAGE(AH289:AH291),"")</f>
        <v/>
      </c>
      <c r="AK291" s="221"/>
      <c r="AL291" s="221"/>
    </row>
    <row collapsed="false" customFormat="false" customHeight="true" hidden="false" ht="12" outlineLevel="0" r="292">
      <c r="C292" s="214" t="s">
        <v>20</v>
      </c>
      <c r="D292" s="117" t="n">
        <f aca="false">AC294</f>
        <v>0</v>
      </c>
      <c r="F292" s="215" t="inlineStr">
        <f aca="false">F291+1</f>
        <is>
          <t/>
        </is>
      </c>
      <c r="G292" s="119"/>
      <c r="H292" s="119"/>
      <c r="I292" s="120"/>
      <c r="J292" s="127"/>
      <c r="K292" s="121"/>
      <c r="L292" s="121"/>
      <c r="M292" s="121"/>
      <c r="N292" s="121"/>
      <c r="O292" s="121"/>
      <c r="P292" s="121"/>
      <c r="Q292" s="121"/>
      <c r="R292" s="122"/>
      <c r="S292" s="122"/>
      <c r="T292" s="122"/>
      <c r="U292" s="224"/>
      <c r="V292" s="218" t="n">
        <f aca="false">$V$2</f>
        <v>1</v>
      </c>
      <c r="W292" s="219" t="n">
        <f aca="false">IF(J292&lt;&gt;0,VLOOKUP(J292,Max_tider,2,0),0)</f>
        <v>0</v>
      </c>
      <c r="X292" s="219" t="n">
        <f aca="false">IF(K292&lt;&gt;0,VLOOKUP(K292,AT_tider,2,0),0)</f>
        <v>0</v>
      </c>
      <c r="Y292" s="219" t="n">
        <f aca="false">IF(L292&lt;&gt;0,VLOOKUP(L292,SubAT_tider,2,0),0)</f>
        <v>0</v>
      </c>
      <c r="Z292" s="219" t="n">
        <f aca="false">IF(M292&lt;&gt;0,VLOOKUP(M292,IG_tider,2,0),0)</f>
        <v>0</v>
      </c>
      <c r="AA292" s="219"/>
      <c r="AB292" s="219"/>
      <c r="AC292" s="219" t="n">
        <f aca="false">IF(P292&lt;&gt;0,VLOOKUP(P292,Power_tider,2,0),0)</f>
        <v>0</v>
      </c>
      <c r="AD292" s="219" t="n">
        <f aca="false">IF(Q292&lt;&gt;0,VLOOKUP(Q292,FS_tider,2,0),0)</f>
        <v>0</v>
      </c>
      <c r="AE292" s="218"/>
      <c r="AF292" s="218" t="n">
        <f aca="false">SUM(W292:AE292)</f>
        <v>0</v>
      </c>
      <c r="AG292" s="220" t="n">
        <f aca="false">((AC292*2)+(W292*2)+(X292*1)+(Y292*0.77)+(Z292*0.68)+(AD292*0.8))</f>
        <v>0</v>
      </c>
      <c r="AH292" s="220" t="n">
        <f aca="false">(AG292+(((I292*V292)-SUM(W292:AE292))*0.3))</f>
        <v>0</v>
      </c>
      <c r="AI292" s="221" t="str">
        <f aca="false">IF(AH292&gt;1,AVERAGE(AH291:AH292),"")</f>
        <v/>
      </c>
      <c r="AJ292" s="221" t="str">
        <f aca="false">IF(AH292&gt;1,AVERAGE(AH290:AH292),"")</f>
        <v/>
      </c>
      <c r="AK292" s="221"/>
      <c r="AL292" s="221"/>
    </row>
    <row collapsed="false" customFormat="false" customHeight="true" hidden="false" ht="12" outlineLevel="0" r="293">
      <c r="C293" s="214" t="s">
        <v>21</v>
      </c>
      <c r="D293" s="117" t="n">
        <f aca="false">AD294</f>
        <v>0</v>
      </c>
      <c r="F293" s="215" t="inlineStr">
        <f aca="false">F292+1</f>
        <is>
          <t/>
        </is>
      </c>
      <c r="G293" s="119"/>
      <c r="H293" s="119"/>
      <c r="I293" s="120"/>
      <c r="J293" s="121"/>
      <c r="K293" s="121"/>
      <c r="L293" s="121"/>
      <c r="M293" s="121"/>
      <c r="N293" s="121"/>
      <c r="O293" s="121"/>
      <c r="P293" s="121"/>
      <c r="Q293" s="121"/>
      <c r="R293" s="122"/>
      <c r="S293" s="122"/>
      <c r="T293" s="122"/>
      <c r="U293" s="217"/>
      <c r="V293" s="218" t="n">
        <f aca="false">$V$2</f>
        <v>1</v>
      </c>
      <c r="W293" s="219" t="n">
        <f aca="false">IF(J293&lt;&gt;0,VLOOKUP(J293,Max_tider,2,0),0)</f>
        <v>0</v>
      </c>
      <c r="X293" s="219" t="n">
        <f aca="false">IF(K293&lt;&gt;0,VLOOKUP(K293,AT_tider,2,0),0)</f>
        <v>0</v>
      </c>
      <c r="Y293" s="219" t="n">
        <f aca="false">IF(L293&lt;&gt;0,VLOOKUP(L293,SubAT_tider,2,0),0)</f>
        <v>0</v>
      </c>
      <c r="Z293" s="219" t="n">
        <f aca="false">IF(M293&lt;&gt;0,VLOOKUP(M293,IG_tider,2,0),0)</f>
        <v>0</v>
      </c>
      <c r="AA293" s="219"/>
      <c r="AB293" s="219"/>
      <c r="AC293" s="219" t="n">
        <f aca="false">IF(P293&lt;&gt;0,VLOOKUP(P293,Power_tider,2,0),0)</f>
        <v>0</v>
      </c>
      <c r="AD293" s="219" t="n">
        <f aca="false">IF(Q293&lt;&gt;0,VLOOKUP(Q293,FS_tider,2,0),0)</f>
        <v>0</v>
      </c>
      <c r="AE293" s="218"/>
      <c r="AF293" s="218" t="n">
        <f aca="false">SUM(W293:AE293)</f>
        <v>0</v>
      </c>
      <c r="AG293" s="220" t="n">
        <f aca="false">((AC293*2)+(W293*2)+(X293*1)+(Y293*0.77)+(Z293*0.68)+(AD293*0.8))</f>
        <v>0</v>
      </c>
      <c r="AH293" s="220" t="n">
        <f aca="false">(AG293+(((I293*V293)-SUM(W293:AE293))*0.3))</f>
        <v>0</v>
      </c>
      <c r="AI293" s="221" t="str">
        <f aca="false">IF(AH293&gt;1,AVERAGE(AH292:AH293),"")</f>
        <v/>
      </c>
      <c r="AJ293" s="221" t="str">
        <f aca="false">IF(AH293&gt;1,AVERAGE(AH291:AH293),"")</f>
        <v/>
      </c>
      <c r="AK293" s="221"/>
      <c r="AL293" s="221"/>
    </row>
    <row collapsed="false" customFormat="false" customHeight="true" hidden="false" ht="12" outlineLevel="0" r="294">
      <c r="C294" s="214" t="s">
        <v>22</v>
      </c>
      <c r="D294" s="117" t="n">
        <f aca="false">AE294</f>
        <v>0</v>
      </c>
      <c r="E294" s="117"/>
      <c r="F294" s="225"/>
      <c r="G294" s="131"/>
      <c r="H294" s="131"/>
      <c r="I294" s="132" t="n">
        <f aca="false">SUM(I287:I293)/60</f>
        <v>0</v>
      </c>
      <c r="J294" s="133"/>
      <c r="K294" s="131"/>
      <c r="L294" s="131"/>
      <c r="M294" s="131"/>
      <c r="N294" s="131"/>
      <c r="O294" s="131"/>
      <c r="P294" s="131"/>
      <c r="Q294" s="131"/>
      <c r="R294" s="131"/>
      <c r="S294" s="131"/>
      <c r="T294" s="131"/>
      <c r="U294" s="226" t="s">
        <v>135</v>
      </c>
      <c r="V294" s="190"/>
      <c r="W294" s="227" t="n">
        <f aca="false">SUM(W287:W293)</f>
        <v>0</v>
      </c>
      <c r="X294" s="227" t="n">
        <f aca="false">SUM(X287:X293)</f>
        <v>0</v>
      </c>
      <c r="Y294" s="227" t="n">
        <f aca="false">SUM(Y287:Y293)</f>
        <v>0</v>
      </c>
      <c r="Z294" s="227" t="n">
        <f aca="false">SUM(Z287:Z293)</f>
        <v>0</v>
      </c>
      <c r="AA294" s="227" t="n">
        <f aca="false">SUM(AA287:AA293)</f>
        <v>0</v>
      </c>
      <c r="AB294" s="227" t="n">
        <f aca="false">SUM(AB287:AB293)</f>
        <v>0</v>
      </c>
      <c r="AC294" s="227" t="n">
        <f aca="false">SUM(AC287:AC293)</f>
        <v>0</v>
      </c>
      <c r="AD294" s="227" t="n">
        <f aca="false">SUM(AD287:AD293)</f>
        <v>0</v>
      </c>
      <c r="AE294" s="227" t="n">
        <f aca="false">SUM(AE287:AE293)</f>
        <v>0</v>
      </c>
      <c r="AF294" s="228" t="n">
        <f aca="false">SUM(AF287:AF293)</f>
        <v>0</v>
      </c>
      <c r="AG294" s="228" t="n">
        <f aca="false">SUM(AG287:AG293)</f>
        <v>0</v>
      </c>
      <c r="AH294" s="228" t="n">
        <f aca="false">SUM(AH287:AH293)</f>
        <v>0</v>
      </c>
      <c r="AI294" s="221"/>
      <c r="AJ294" s="221"/>
      <c r="AK294" s="221" t="b">
        <f aca="false">IF(AH294&gt;1,AVERAGE(AH294,AH285,AH276,AH267,AH258))</f>
        <v>0</v>
      </c>
      <c r="AL294" s="221" t="b">
        <f aca="false">IF(AH294&gt;1,AVERAGE(AH294,AH285))</f>
        <v>0</v>
      </c>
    </row>
    <row collapsed="false" customFormat="false" customHeight="true" hidden="false" ht="12" outlineLevel="0" r="295">
      <c r="E295" s="117"/>
      <c r="F295" s="230" t="s">
        <v>246</v>
      </c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231" t="str">
        <f aca="false">IF(SUM(W295:AE295)&gt;0,(SUM(W295:AE295)),"")</f>
        <v/>
      </c>
    </row>
    <row collapsed="false" customFormat="false" customHeight="true" hidden="false" ht="12" outlineLevel="0" r="296">
      <c r="A296" s="212" t="s">
        <v>12</v>
      </c>
      <c r="B296" s="213" t="n">
        <f aca="false">I303</f>
        <v>0</v>
      </c>
      <c r="C296" s="214" t="s">
        <v>15</v>
      </c>
      <c r="D296" s="117" t="n">
        <f aca="false">X303</f>
        <v>0</v>
      </c>
      <c r="F296" s="215" t="inlineStr">
        <f aca="false">F293+1</f>
        <is>
          <t/>
        </is>
      </c>
      <c r="G296" s="119"/>
      <c r="H296" s="119"/>
      <c r="I296" s="120"/>
      <c r="J296" s="121"/>
      <c r="K296" s="121"/>
      <c r="L296" s="121"/>
      <c r="M296" s="121"/>
      <c r="N296" s="121"/>
      <c r="O296" s="121"/>
      <c r="P296" s="121"/>
      <c r="Q296" s="121"/>
      <c r="R296" s="122"/>
      <c r="S296" s="122"/>
      <c r="T296" s="122"/>
      <c r="U296" s="217"/>
      <c r="V296" s="218" t="n">
        <f aca="false">$V$2</f>
        <v>1</v>
      </c>
      <c r="W296" s="219" t="n">
        <f aca="false">IF(J296&lt;&gt;0,VLOOKUP(J296,Max_tider,2,0),0)</f>
        <v>0</v>
      </c>
      <c r="X296" s="219" t="n">
        <f aca="false">IF(K296&lt;&gt;0,VLOOKUP(K296,AT_tider,2,0),0)</f>
        <v>0</v>
      </c>
      <c r="Y296" s="219" t="n">
        <f aca="false">IF(L296&lt;&gt;0,VLOOKUP(L296,SubAT_tider,2,0),0)</f>
        <v>0</v>
      </c>
      <c r="Z296" s="219" t="n">
        <f aca="false">IF(M296&lt;&gt;0,VLOOKUP(M296,IG_tider,2,0),0)</f>
        <v>0</v>
      </c>
      <c r="AA296" s="219"/>
      <c r="AB296" s="219"/>
      <c r="AC296" s="219" t="n">
        <f aca="false">IF(P296&lt;&gt;0,VLOOKUP(P296,Power_tider,2,0),0)</f>
        <v>0</v>
      </c>
      <c r="AD296" s="219" t="n">
        <f aca="false">IF(Q296&lt;&gt;0,VLOOKUP(Q296,FS_tider,2,0),0)</f>
        <v>0</v>
      </c>
      <c r="AE296" s="218"/>
      <c r="AF296" s="218" t="n">
        <f aca="false">SUM(W296:AE296)</f>
        <v>0</v>
      </c>
      <c r="AG296" s="220" t="n">
        <f aca="false">((AC296*2)+(W296*2)+(X296*1)+(Y296*0.77)+(Z296*0.68)+(AD296*0.8))</f>
        <v>0</v>
      </c>
      <c r="AH296" s="220" t="n">
        <f aca="false">(AG296+(((I296*V296)-SUM(W296:AE296))*0.3))</f>
        <v>0</v>
      </c>
      <c r="AI296" s="221" t="str">
        <f aca="false">IF(AH296&gt;1,AVERAGE(AH293,AH296),"")</f>
        <v/>
      </c>
      <c r="AJ296" s="221" t="str">
        <f aca="false">IF(AH296&gt;1,AVERAGE(AH292,AH293,AH296),"")</f>
        <v/>
      </c>
      <c r="AK296" s="221"/>
      <c r="AL296" s="221"/>
    </row>
    <row collapsed="false" customFormat="false" customHeight="true" hidden="false" ht="12" outlineLevel="0" r="297">
      <c r="A297" s="222" t="s">
        <v>13</v>
      </c>
      <c r="B297" s="213" t="n">
        <f aca="false">W303</f>
        <v>0</v>
      </c>
      <c r="C297" s="214" t="s">
        <v>16</v>
      </c>
      <c r="D297" s="117" t="n">
        <f aca="false">Y303</f>
        <v>0</v>
      </c>
      <c r="F297" s="215" t="inlineStr">
        <f aca="false">F296+1</f>
        <is>
          <t/>
        </is>
      </c>
      <c r="G297" s="119"/>
      <c r="H297" s="119"/>
      <c r="I297" s="120"/>
      <c r="J297" s="121"/>
      <c r="K297" s="121"/>
      <c r="L297" s="121"/>
      <c r="M297" s="121"/>
      <c r="N297" s="126"/>
      <c r="O297" s="126"/>
      <c r="P297" s="126"/>
      <c r="Q297" s="121"/>
      <c r="R297" s="122"/>
      <c r="S297" s="122"/>
      <c r="T297" s="122"/>
      <c r="U297" s="217"/>
      <c r="V297" s="218" t="n">
        <f aca="false">$V$2</f>
        <v>1</v>
      </c>
      <c r="W297" s="219" t="n">
        <f aca="false">IF(J297&lt;&gt;0,VLOOKUP(J297,Max_tider,2,0),0)</f>
        <v>0</v>
      </c>
      <c r="X297" s="219" t="n">
        <f aca="false">IF(K297&lt;&gt;0,VLOOKUP(K297,AT_tider,2,0),0)</f>
        <v>0</v>
      </c>
      <c r="Y297" s="219" t="n">
        <f aca="false">IF(L297&lt;&gt;0,VLOOKUP(L297,SubAT_tider,2,0),0)</f>
        <v>0</v>
      </c>
      <c r="Z297" s="219" t="n">
        <f aca="false">IF(M297&lt;&gt;0,VLOOKUP(M297,IG_tider,2,0),0)</f>
        <v>0</v>
      </c>
      <c r="AA297" s="219"/>
      <c r="AB297" s="219"/>
      <c r="AC297" s="219" t="n">
        <f aca="false">IF(P297&lt;&gt;0,VLOOKUP(P297,Power_tider,2,0),0)</f>
        <v>0</v>
      </c>
      <c r="AD297" s="219" t="n">
        <f aca="false">IF(Q297&lt;&gt;0,VLOOKUP(Q297,FS_tider,2,0),0)</f>
        <v>0</v>
      </c>
      <c r="AE297" s="218"/>
      <c r="AF297" s="218" t="n">
        <f aca="false">SUM(W297:AE297)</f>
        <v>0</v>
      </c>
      <c r="AG297" s="220" t="n">
        <f aca="false">((AC297*2)+(W297*2)+(X297*1)+(Y297*0.77)+(Z297*0.68)+(AD297*0.8))</f>
        <v>0</v>
      </c>
      <c r="AH297" s="220" t="n">
        <f aca="false">(AG297+(((I297*V297)-SUM(W297:AE297))*0.3))</f>
        <v>0</v>
      </c>
      <c r="AI297" s="221" t="str">
        <f aca="false">IF(AH297&gt;1,AVERAGE(AH296:AH297),"")</f>
        <v/>
      </c>
      <c r="AJ297" s="221" t="str">
        <f aca="false">IF(AH297&gt;1,AVERAGE(AH293,AH296,AH297),"")</f>
        <v/>
      </c>
      <c r="AK297" s="221"/>
      <c r="AL297" s="221"/>
    </row>
    <row collapsed="false" customFormat="false" customHeight="true" hidden="false" ht="12" outlineLevel="0" r="298">
      <c r="C298" s="223" t="s">
        <v>17</v>
      </c>
      <c r="D298" s="117" t="n">
        <f aca="false">Z303</f>
        <v>0</v>
      </c>
      <c r="F298" s="215" t="inlineStr">
        <f aca="false">F297+1</f>
        <is>
          <t/>
        </is>
      </c>
      <c r="G298" s="119"/>
      <c r="H298" s="119"/>
      <c r="I298" s="126"/>
      <c r="J298" s="126"/>
      <c r="K298" s="126"/>
      <c r="L298" s="127"/>
      <c r="M298" s="127"/>
      <c r="N298" s="126"/>
      <c r="O298" s="126"/>
      <c r="P298" s="126"/>
      <c r="Q298" s="126"/>
      <c r="R298" s="122"/>
      <c r="S298" s="122"/>
      <c r="T298" s="122"/>
      <c r="U298" s="224"/>
      <c r="V298" s="218" t="n">
        <f aca="false">$V$2</f>
        <v>1</v>
      </c>
      <c r="W298" s="219" t="n">
        <f aca="false">IF(J298&lt;&gt;0,VLOOKUP(J298,Max_tider,2,0),0)</f>
        <v>0</v>
      </c>
      <c r="X298" s="219" t="n">
        <f aca="false">IF(K298&lt;&gt;0,VLOOKUP(K298,AT_tider,2,0),0)</f>
        <v>0</v>
      </c>
      <c r="Y298" s="219" t="n">
        <f aca="false">IF(L298&lt;&gt;0,VLOOKUP(L298,SubAT_tider,2,0),0)</f>
        <v>0</v>
      </c>
      <c r="Z298" s="219" t="n">
        <f aca="false">IF(M298&lt;&gt;0,VLOOKUP(M298,IG_tider,2,0),0)</f>
        <v>0</v>
      </c>
      <c r="AA298" s="219"/>
      <c r="AB298" s="219"/>
      <c r="AC298" s="219" t="n">
        <f aca="false">IF(P298&lt;&gt;0,VLOOKUP(P298,Power_tider,2,0),0)</f>
        <v>0</v>
      </c>
      <c r="AD298" s="219" t="n">
        <f aca="false">IF(Q298&lt;&gt;0,VLOOKUP(Q298,FS_tider,2,0),0)</f>
        <v>0</v>
      </c>
      <c r="AE298" s="218"/>
      <c r="AF298" s="218" t="n">
        <f aca="false">SUM(W298:AE298)</f>
        <v>0</v>
      </c>
      <c r="AG298" s="220" t="n">
        <f aca="false">((AC298*2)+(W298*2)+(X298*1)+(Y298*0.77)+(Z298*0.68)+(AD298*0.8))</f>
        <v>0</v>
      </c>
      <c r="AH298" s="220" t="n">
        <f aca="false">(AG298+(((I298*V298)-SUM(W298:AE298))*0.3))</f>
        <v>0</v>
      </c>
      <c r="AI298" s="221" t="str">
        <f aca="false">IF(AH298&gt;1,AVERAGE(AH297:AH298),"")</f>
        <v/>
      </c>
      <c r="AJ298" s="221" t="str">
        <f aca="false">IF(AH298&gt;1,AVERAGE(AH296:AH298),"")</f>
        <v/>
      </c>
      <c r="AK298" s="221"/>
      <c r="AL298" s="221"/>
    </row>
    <row collapsed="false" customFormat="false" customHeight="true" hidden="false" ht="12" outlineLevel="0" r="299">
      <c r="C299" s="223" t="s">
        <v>69</v>
      </c>
      <c r="D299" s="117" t="n">
        <f aca="false">AA303</f>
        <v>0</v>
      </c>
      <c r="F299" s="215" t="inlineStr">
        <f aca="false">F298+1</f>
        <is>
          <t/>
        </is>
      </c>
      <c r="G299" s="119"/>
      <c r="H299" s="119"/>
      <c r="I299" s="120"/>
      <c r="J299" s="127"/>
      <c r="K299" s="121"/>
      <c r="L299" s="121"/>
      <c r="M299" s="121"/>
      <c r="N299" s="121"/>
      <c r="O299" s="121"/>
      <c r="P299" s="121"/>
      <c r="Q299" s="121"/>
      <c r="R299" s="122"/>
      <c r="S299" s="122"/>
      <c r="T299" s="122"/>
      <c r="U299" s="224"/>
      <c r="V299" s="218" t="n">
        <f aca="false">$V$2</f>
        <v>1</v>
      </c>
      <c r="W299" s="219" t="n">
        <f aca="false">IF(J299&lt;&gt;0,VLOOKUP(J299,Max_tider,2,0),0)</f>
        <v>0</v>
      </c>
      <c r="X299" s="219" t="n">
        <f aca="false">IF(K299&lt;&gt;0,VLOOKUP(K299,AT_tider,2,0),0)</f>
        <v>0</v>
      </c>
      <c r="Y299" s="219" t="n">
        <f aca="false">IF(L299&lt;&gt;0,VLOOKUP(L299,SubAT_tider,2,0),0)</f>
        <v>0</v>
      </c>
      <c r="Z299" s="219" t="n">
        <f aca="false">IF(M299&lt;&gt;0,VLOOKUP(M299,IG_tider,2,0),0)</f>
        <v>0</v>
      </c>
      <c r="AA299" s="219"/>
      <c r="AB299" s="219"/>
      <c r="AC299" s="219" t="n">
        <f aca="false">IF(P299&lt;&gt;0,VLOOKUP(P299,Power_tider,2,0),0)</f>
        <v>0</v>
      </c>
      <c r="AD299" s="219" t="n">
        <f aca="false">IF(Q299&lt;&gt;0,VLOOKUP(Q299,FS_tider,2,0),0)</f>
        <v>0</v>
      </c>
      <c r="AE299" s="218"/>
      <c r="AF299" s="218" t="n">
        <f aca="false">SUM(W299:AE299)</f>
        <v>0</v>
      </c>
      <c r="AG299" s="220" t="n">
        <f aca="false">((AC299*2)+(W299*2)+(X299*1)+(Y299*0.77)+(Z299*0.68)+(AD299*0.8))</f>
        <v>0</v>
      </c>
      <c r="AH299" s="220" t="n">
        <f aca="false">(AG299+(((I299*V299)-SUM(W299:AE299))*0.3))</f>
        <v>0</v>
      </c>
      <c r="AI299" s="221" t="str">
        <f aca="false">IF(AH299&gt;1,AVERAGE(AH298:AH299),"")</f>
        <v/>
      </c>
      <c r="AJ299" s="221" t="str">
        <f aca="false">IF(AH299&gt;1,AVERAGE(AH297:AH299),"")</f>
        <v/>
      </c>
      <c r="AK299" s="221"/>
      <c r="AL299" s="221"/>
    </row>
    <row collapsed="false" customFormat="false" customHeight="true" hidden="false" ht="12" outlineLevel="0" r="300">
      <c r="C300" s="223" t="s">
        <v>70</v>
      </c>
      <c r="D300" s="117" t="n">
        <f aca="false">AB303</f>
        <v>0</v>
      </c>
      <c r="F300" s="215" t="inlineStr">
        <f aca="false">F299+1</f>
        <is>
          <t/>
        </is>
      </c>
      <c r="G300" s="119"/>
      <c r="H300" s="119"/>
      <c r="I300" s="120"/>
      <c r="J300" s="121"/>
      <c r="K300" s="121"/>
      <c r="L300" s="121"/>
      <c r="M300" s="121"/>
      <c r="N300" s="121"/>
      <c r="O300" s="121"/>
      <c r="P300" s="121"/>
      <c r="Q300" s="121"/>
      <c r="R300" s="122"/>
      <c r="S300" s="122"/>
      <c r="T300" s="122"/>
      <c r="U300" s="217"/>
      <c r="V300" s="218" t="n">
        <f aca="false">$V$2</f>
        <v>1</v>
      </c>
      <c r="W300" s="219" t="n">
        <f aca="false">IF(J300&lt;&gt;0,VLOOKUP(J300,Max_tider,2,0),0)</f>
        <v>0</v>
      </c>
      <c r="X300" s="219" t="n">
        <f aca="false">IF(K300&lt;&gt;0,VLOOKUP(K300,AT_tider,2,0),0)</f>
        <v>0</v>
      </c>
      <c r="Y300" s="219" t="n">
        <f aca="false">IF(L300&lt;&gt;0,VLOOKUP(L300,SubAT_tider,2,0),0)</f>
        <v>0</v>
      </c>
      <c r="Z300" s="219" t="n">
        <f aca="false">IF(M300&lt;&gt;0,VLOOKUP(M300,IG_tider,2,0),0)</f>
        <v>0</v>
      </c>
      <c r="AA300" s="219"/>
      <c r="AB300" s="219"/>
      <c r="AC300" s="219" t="n">
        <f aca="false">IF(P300&lt;&gt;0,VLOOKUP(P300,Power_tider,2,0),0)</f>
        <v>0</v>
      </c>
      <c r="AD300" s="219" t="n">
        <f aca="false">IF(Q300&lt;&gt;0,VLOOKUP(Q300,FS_tider,2,0),0)</f>
        <v>0</v>
      </c>
      <c r="AE300" s="218"/>
      <c r="AF300" s="218" t="n">
        <f aca="false">SUM(W300:AE300)</f>
        <v>0</v>
      </c>
      <c r="AG300" s="220" t="n">
        <f aca="false">((AC300*2)+(W300*2)+(X300*1)+(Y300*0.77)+(Z300*0.68)+(AD300*0.8))</f>
        <v>0</v>
      </c>
      <c r="AH300" s="220" t="n">
        <f aca="false">(AG300+(((I300*V300)-SUM(W300:AE300))*0.3))</f>
        <v>0</v>
      </c>
      <c r="AI300" s="221" t="str">
        <f aca="false">IF(AH300&gt;1,AVERAGE(AH299:AH300),"")</f>
        <v/>
      </c>
      <c r="AJ300" s="221" t="str">
        <f aca="false">IF(AH300&gt;1,AVERAGE(AH298:AH300),"")</f>
        <v/>
      </c>
      <c r="AK300" s="221"/>
      <c r="AL300" s="221"/>
    </row>
    <row collapsed="false" customFormat="false" customHeight="true" hidden="false" ht="12" outlineLevel="0" r="301">
      <c r="C301" s="214" t="s">
        <v>20</v>
      </c>
      <c r="D301" s="117" t="n">
        <f aca="false">AC303</f>
        <v>0</v>
      </c>
      <c r="F301" s="215" t="inlineStr">
        <f aca="false">F300+1</f>
        <is>
          <t/>
        </is>
      </c>
      <c r="G301" s="119"/>
      <c r="H301" s="119"/>
      <c r="I301" s="120"/>
      <c r="J301" s="121"/>
      <c r="K301" s="121"/>
      <c r="L301" s="121"/>
      <c r="M301" s="121"/>
      <c r="N301" s="121"/>
      <c r="O301" s="121"/>
      <c r="P301" s="121"/>
      <c r="Q301" s="121"/>
      <c r="R301" s="122"/>
      <c r="S301" s="122"/>
      <c r="T301" s="122"/>
      <c r="U301" s="224"/>
      <c r="V301" s="218" t="n">
        <f aca="false">$V$2</f>
        <v>1</v>
      </c>
      <c r="W301" s="219" t="n">
        <f aca="false">IF(J301&lt;&gt;0,VLOOKUP(J301,Max_tider,2,0),0)</f>
        <v>0</v>
      </c>
      <c r="X301" s="219" t="n">
        <f aca="false">IF(K301&lt;&gt;0,VLOOKUP(K301,AT_tider,2,0),0)</f>
        <v>0</v>
      </c>
      <c r="Y301" s="219" t="n">
        <f aca="false">IF(L301&lt;&gt;0,VLOOKUP(L301,SubAT_tider,2,0),0)</f>
        <v>0</v>
      </c>
      <c r="Z301" s="219" t="n">
        <f aca="false">IF(M301&lt;&gt;0,VLOOKUP(M301,IG_tider,2,0),0)</f>
        <v>0</v>
      </c>
      <c r="AA301" s="219"/>
      <c r="AB301" s="219"/>
      <c r="AC301" s="219" t="n">
        <f aca="false">IF(P301&lt;&gt;0,VLOOKUP(P301,Power_tider,2,0),0)</f>
        <v>0</v>
      </c>
      <c r="AD301" s="219" t="n">
        <f aca="false">IF(Q301&lt;&gt;0,VLOOKUP(Q301,FS_tider,2,0),0)</f>
        <v>0</v>
      </c>
      <c r="AE301" s="218"/>
      <c r="AF301" s="218" t="n">
        <f aca="false">SUM(W301:AE301)</f>
        <v>0</v>
      </c>
      <c r="AG301" s="220" t="n">
        <f aca="false">((AC301*2)+(W301*2)+(X301*1)+(Y301*0.77)+(Z301*0.68)+(AD301*0.8))</f>
        <v>0</v>
      </c>
      <c r="AH301" s="220" t="n">
        <f aca="false">(AG301+(((I301*V301)-SUM(W301:AE301))*0.3))</f>
        <v>0</v>
      </c>
      <c r="AI301" s="221" t="str">
        <f aca="false">IF(AH301&gt;1,AVERAGE(AH300:AH301),"")</f>
        <v/>
      </c>
      <c r="AJ301" s="221" t="str">
        <f aca="false">IF(AH301&gt;1,AVERAGE(AH299:AH301),"")</f>
        <v/>
      </c>
      <c r="AK301" s="221"/>
      <c r="AL301" s="221"/>
    </row>
    <row collapsed="false" customFormat="false" customHeight="true" hidden="false" ht="12" outlineLevel="0" r="302">
      <c r="C302" s="214" t="s">
        <v>21</v>
      </c>
      <c r="D302" s="117" t="n">
        <f aca="false">AD303</f>
        <v>0</v>
      </c>
      <c r="F302" s="215" t="inlineStr">
        <f aca="false">F301+1</f>
        <is>
          <t/>
        </is>
      </c>
      <c r="G302" s="119"/>
      <c r="H302" s="119"/>
      <c r="I302" s="120"/>
      <c r="J302" s="121"/>
      <c r="K302" s="121"/>
      <c r="L302" s="121"/>
      <c r="M302" s="121"/>
      <c r="N302" s="121"/>
      <c r="O302" s="121"/>
      <c r="P302" s="121"/>
      <c r="Q302" s="121"/>
      <c r="R302" s="122"/>
      <c r="S302" s="122"/>
      <c r="T302" s="122"/>
      <c r="U302" s="217"/>
      <c r="V302" s="218" t="n">
        <f aca="false">$V$2</f>
        <v>1</v>
      </c>
      <c r="W302" s="219" t="n">
        <f aca="false">IF(J302&lt;&gt;0,VLOOKUP(J302,Max_tider,2,0),0)</f>
        <v>0</v>
      </c>
      <c r="X302" s="219" t="n">
        <f aca="false">IF(K302&lt;&gt;0,VLOOKUP(K302,AT_tider,2,0),0)</f>
        <v>0</v>
      </c>
      <c r="Y302" s="219" t="n">
        <f aca="false">IF(L302&lt;&gt;0,VLOOKUP(L302,SubAT_tider,2,0),0)</f>
        <v>0</v>
      </c>
      <c r="Z302" s="219" t="n">
        <f aca="false">IF(M302&lt;&gt;0,VLOOKUP(M302,IG_tider,2,0),0)</f>
        <v>0</v>
      </c>
      <c r="AA302" s="219"/>
      <c r="AB302" s="219"/>
      <c r="AC302" s="219" t="n">
        <f aca="false">IF(P302&lt;&gt;0,VLOOKUP(P302,Power_tider,2,0),0)</f>
        <v>0</v>
      </c>
      <c r="AD302" s="219" t="n">
        <f aca="false">IF(Q302&lt;&gt;0,VLOOKUP(Q302,FS_tider,2,0),0)</f>
        <v>0</v>
      </c>
      <c r="AE302" s="218"/>
      <c r="AF302" s="218" t="n">
        <f aca="false">SUM(W302:AE302)</f>
        <v>0</v>
      </c>
      <c r="AG302" s="220" t="n">
        <f aca="false">((AC302*2)+(W302*2)+(X302*1)+(Y302*0.77)+(Z302*0.68)+(AD302*0.8))</f>
        <v>0</v>
      </c>
      <c r="AH302" s="220" t="n">
        <f aca="false">(AG302+(((I302*V302)-SUM(W302:AE302))*0.3))</f>
        <v>0</v>
      </c>
      <c r="AI302" s="221" t="str">
        <f aca="false">IF(AH302&gt;1,AVERAGE(AH301:AH302),"")</f>
        <v/>
      </c>
      <c r="AJ302" s="221" t="str">
        <f aca="false">IF(AH302&gt;1,AVERAGE(AH300:AH302),"")</f>
        <v/>
      </c>
      <c r="AK302" s="221"/>
      <c r="AL302" s="221"/>
    </row>
    <row collapsed="false" customFormat="false" customHeight="true" hidden="false" ht="12" outlineLevel="0" r="303">
      <c r="C303" s="214" t="s">
        <v>22</v>
      </c>
      <c r="D303" s="117" t="n">
        <f aca="false">AE303</f>
        <v>0</v>
      </c>
      <c r="E303" s="117"/>
      <c r="F303" s="225"/>
      <c r="G303" s="131"/>
      <c r="H303" s="131"/>
      <c r="I303" s="132" t="n">
        <f aca="false">SUM(I296:I302)/60</f>
        <v>0</v>
      </c>
      <c r="J303" s="133"/>
      <c r="K303" s="131"/>
      <c r="L303" s="131"/>
      <c r="M303" s="131"/>
      <c r="N303" s="131"/>
      <c r="O303" s="131"/>
      <c r="P303" s="131"/>
      <c r="Q303" s="131"/>
      <c r="R303" s="131"/>
      <c r="S303" s="131"/>
      <c r="T303" s="131"/>
      <c r="U303" s="226" t="s">
        <v>135</v>
      </c>
      <c r="V303" s="190"/>
      <c r="W303" s="227" t="n">
        <f aca="false">SUM(W296:W302)</f>
        <v>0</v>
      </c>
      <c r="X303" s="227" t="n">
        <f aca="false">SUM(X296:X302)</f>
        <v>0</v>
      </c>
      <c r="Y303" s="227" t="n">
        <f aca="false">SUM(Y296:Y302)</f>
        <v>0</v>
      </c>
      <c r="Z303" s="227" t="n">
        <f aca="false">SUM(Z296:Z302)</f>
        <v>0</v>
      </c>
      <c r="AA303" s="227" t="n">
        <f aca="false">SUM(AA296:AA302)</f>
        <v>0</v>
      </c>
      <c r="AB303" s="227" t="n">
        <f aca="false">SUM(AB296:AB302)</f>
        <v>0</v>
      </c>
      <c r="AC303" s="227" t="n">
        <f aca="false">SUM(AC296:AC302)</f>
        <v>0</v>
      </c>
      <c r="AD303" s="227" t="n">
        <f aca="false">SUM(AD296:AD302)</f>
        <v>0</v>
      </c>
      <c r="AE303" s="227" t="n">
        <f aca="false">SUM(AE296:AE302)</f>
        <v>0</v>
      </c>
      <c r="AF303" s="228" t="n">
        <f aca="false">SUM(AF296:AF302)</f>
        <v>0</v>
      </c>
      <c r="AG303" s="228" t="n">
        <f aca="false">SUM(AG296:AG302)</f>
        <v>0</v>
      </c>
      <c r="AH303" s="228" t="n">
        <f aca="false">SUM(AH296:AH302)</f>
        <v>0</v>
      </c>
      <c r="AI303" s="221"/>
      <c r="AJ303" s="221"/>
      <c r="AK303" s="221" t="b">
        <f aca="false">IF(AH303&gt;1,AVERAGE(AH303,AH294,AH285,AH276,AH267))</f>
        <v>0</v>
      </c>
      <c r="AL303" s="221" t="b">
        <f aca="false">IF(AH303&gt;1,AVERAGE(AH303,AH294))</f>
        <v>0</v>
      </c>
    </row>
    <row collapsed="false" customFormat="false" customHeight="true" hidden="false" ht="12" outlineLevel="0" r="304">
      <c r="E304" s="117"/>
      <c r="F304" s="230" t="s">
        <v>247</v>
      </c>
      <c r="W304" s="117"/>
      <c r="X304" s="117"/>
      <c r="Y304" s="117"/>
      <c r="Z304" s="117"/>
      <c r="AA304" s="117"/>
      <c r="AB304" s="117"/>
      <c r="AC304" s="117"/>
      <c r="AD304" s="117"/>
      <c r="AE304" s="117"/>
      <c r="AF304" s="231" t="str">
        <f aca="false">IF(SUM(W304:AE304)&gt;0,(SUM(W304:AE304)),"")</f>
        <v/>
      </c>
    </row>
    <row collapsed="false" customFormat="false" customHeight="true" hidden="false" ht="12" outlineLevel="0" r="305">
      <c r="A305" s="212" t="s">
        <v>12</v>
      </c>
      <c r="B305" s="213" t="n">
        <f aca="false">I312</f>
        <v>0</v>
      </c>
      <c r="C305" s="214" t="s">
        <v>15</v>
      </c>
      <c r="D305" s="117" t="n">
        <f aca="false">X312</f>
        <v>0</v>
      </c>
      <c r="F305" s="215" t="inlineStr">
        <f aca="false">F302+1</f>
        <is>
          <t/>
        </is>
      </c>
      <c r="G305" s="119"/>
      <c r="H305" s="119"/>
      <c r="I305" s="120"/>
      <c r="J305" s="121"/>
      <c r="K305" s="121"/>
      <c r="L305" s="121"/>
      <c r="M305" s="121"/>
      <c r="N305" s="121"/>
      <c r="O305" s="121"/>
      <c r="P305" s="121"/>
      <c r="Q305" s="121"/>
      <c r="R305" s="122"/>
      <c r="S305" s="122"/>
      <c r="T305" s="122"/>
      <c r="U305" s="217"/>
      <c r="V305" s="218" t="n">
        <f aca="false">$V$2</f>
        <v>1</v>
      </c>
      <c r="W305" s="219" t="n">
        <f aca="false">IF(J305&lt;&gt;0,VLOOKUP(J305,Max_tider,2,0),0)</f>
        <v>0</v>
      </c>
      <c r="X305" s="219" t="n">
        <f aca="false">IF(K305&lt;&gt;0,VLOOKUP(K305,AT_tider,2,0),0)</f>
        <v>0</v>
      </c>
      <c r="Y305" s="219" t="n">
        <f aca="false">IF(L305&lt;&gt;0,VLOOKUP(L305,SubAT_tider,2,0),0)</f>
        <v>0</v>
      </c>
      <c r="Z305" s="219" t="n">
        <f aca="false">IF(M305&lt;&gt;0,VLOOKUP(M305,IG_tider,2,0),0)</f>
        <v>0</v>
      </c>
      <c r="AA305" s="219"/>
      <c r="AB305" s="219"/>
      <c r="AC305" s="219" t="n">
        <f aca="false">IF(P305&lt;&gt;0,VLOOKUP(P305,Power_tider,2,0),0)</f>
        <v>0</v>
      </c>
      <c r="AD305" s="219" t="n">
        <f aca="false">IF(Q305&lt;&gt;0,VLOOKUP(Q305,FS_tider,2,0),0)</f>
        <v>0</v>
      </c>
      <c r="AE305" s="218"/>
      <c r="AF305" s="218" t="n">
        <f aca="false">SUM(W305:AE305)</f>
        <v>0</v>
      </c>
      <c r="AG305" s="220" t="n">
        <f aca="false">((AC305*2)+(W305*2)+(X305*1)+(Y305*0.77)+(Z305*0.68)+(AD305*0.8))</f>
        <v>0</v>
      </c>
      <c r="AH305" s="220" t="n">
        <f aca="false">(AG305+(((I305*V305)-SUM(W305:AE305))*0.3))</f>
        <v>0</v>
      </c>
      <c r="AI305" s="221" t="str">
        <f aca="false">IF(AH305&gt;1,AVERAGE(AH302,AH305),"")</f>
        <v/>
      </c>
      <c r="AJ305" s="221" t="str">
        <f aca="false">IF(AH305&gt;1,AVERAGE(AH301,AH302,AH305),"")</f>
        <v/>
      </c>
      <c r="AK305" s="221"/>
      <c r="AL305" s="221"/>
    </row>
    <row collapsed="false" customFormat="false" customHeight="true" hidden="false" ht="12" outlineLevel="0" r="306">
      <c r="A306" s="222" t="s">
        <v>13</v>
      </c>
      <c r="B306" s="213" t="n">
        <f aca="false">W312</f>
        <v>0</v>
      </c>
      <c r="C306" s="214" t="s">
        <v>16</v>
      </c>
      <c r="D306" s="117" t="n">
        <f aca="false">Y312</f>
        <v>0</v>
      </c>
      <c r="F306" s="215" t="inlineStr">
        <f aca="false">F305+1</f>
        <is>
          <t/>
        </is>
      </c>
      <c r="G306" s="119"/>
      <c r="H306" s="119"/>
      <c r="I306" s="120"/>
      <c r="J306" s="121"/>
      <c r="K306" s="121"/>
      <c r="L306" s="121"/>
      <c r="M306" s="121"/>
      <c r="N306" s="126"/>
      <c r="O306" s="126"/>
      <c r="P306" s="126"/>
      <c r="Q306" s="121"/>
      <c r="R306" s="122"/>
      <c r="S306" s="122"/>
      <c r="T306" s="122"/>
      <c r="U306" s="217"/>
      <c r="V306" s="218" t="n">
        <f aca="false">$V$2</f>
        <v>1</v>
      </c>
      <c r="W306" s="219" t="n">
        <f aca="false">IF(J306&lt;&gt;0,VLOOKUP(J306,Max_tider,2,0),0)</f>
        <v>0</v>
      </c>
      <c r="X306" s="219" t="n">
        <f aca="false">IF(K306&lt;&gt;0,VLOOKUP(K306,AT_tider,2,0),0)</f>
        <v>0</v>
      </c>
      <c r="Y306" s="219" t="n">
        <f aca="false">IF(L306&lt;&gt;0,VLOOKUP(L306,SubAT_tider,2,0),0)</f>
        <v>0</v>
      </c>
      <c r="Z306" s="219" t="n">
        <f aca="false">IF(M306&lt;&gt;0,VLOOKUP(M306,IG_tider,2,0),0)</f>
        <v>0</v>
      </c>
      <c r="AA306" s="219"/>
      <c r="AB306" s="219"/>
      <c r="AC306" s="219" t="n">
        <f aca="false">IF(P306&lt;&gt;0,VLOOKUP(P306,Power_tider,2,0),0)</f>
        <v>0</v>
      </c>
      <c r="AD306" s="219" t="n">
        <f aca="false">IF(Q306&lt;&gt;0,VLOOKUP(Q306,FS_tider,2,0),0)</f>
        <v>0</v>
      </c>
      <c r="AE306" s="218"/>
      <c r="AF306" s="218" t="n">
        <f aca="false">SUM(W306:AE306)</f>
        <v>0</v>
      </c>
      <c r="AG306" s="220" t="n">
        <f aca="false">((AC306*2)+(W306*2)+(X306*1)+(Y306*0.77)+(Z306*0.68)+(AD306*0.8))</f>
        <v>0</v>
      </c>
      <c r="AH306" s="220" t="n">
        <f aca="false">(AG306+(((I306*V306)-SUM(W306:AE306))*0.3))</f>
        <v>0</v>
      </c>
      <c r="AI306" s="221" t="str">
        <f aca="false">IF(AH306&gt;1,AVERAGE(AH305:AH306),"")</f>
        <v/>
      </c>
      <c r="AJ306" s="221" t="str">
        <f aca="false">IF(AH306&gt;1,AVERAGE(AH302,AH305,AH306),"")</f>
        <v/>
      </c>
      <c r="AK306" s="221"/>
      <c r="AL306" s="221"/>
    </row>
    <row collapsed="false" customFormat="false" customHeight="true" hidden="false" ht="12" outlineLevel="0" r="307">
      <c r="C307" s="223" t="s">
        <v>17</v>
      </c>
      <c r="D307" s="117" t="n">
        <f aca="false">Z312</f>
        <v>0</v>
      </c>
      <c r="F307" s="215" t="inlineStr">
        <f aca="false">F306+1</f>
        <is>
          <t/>
        </is>
      </c>
      <c r="G307" s="119"/>
      <c r="H307" s="119"/>
      <c r="I307" s="126"/>
      <c r="J307" s="126"/>
      <c r="K307" s="126"/>
      <c r="L307" s="126"/>
      <c r="M307" s="126"/>
      <c r="N307" s="126"/>
      <c r="O307" s="126"/>
      <c r="P307" s="126"/>
      <c r="Q307" s="126"/>
      <c r="R307" s="122"/>
      <c r="S307" s="122"/>
      <c r="T307" s="122"/>
      <c r="U307" s="224"/>
      <c r="V307" s="218" t="n">
        <f aca="false">$V$2</f>
        <v>1</v>
      </c>
      <c r="W307" s="219" t="n">
        <f aca="false">IF(J307&lt;&gt;0,VLOOKUP(J307,Max_tider,2,0),0)</f>
        <v>0</v>
      </c>
      <c r="X307" s="219" t="n">
        <f aca="false">IF(K307&lt;&gt;0,VLOOKUP(K307,AT_tider,2,0),0)</f>
        <v>0</v>
      </c>
      <c r="Y307" s="219" t="n">
        <f aca="false">IF(L307&lt;&gt;0,VLOOKUP(L307,SubAT_tider,2,0),0)</f>
        <v>0</v>
      </c>
      <c r="Z307" s="219" t="n">
        <f aca="false">IF(M307&lt;&gt;0,VLOOKUP(M307,IG_tider,2,0),0)</f>
        <v>0</v>
      </c>
      <c r="AA307" s="219"/>
      <c r="AB307" s="219"/>
      <c r="AC307" s="219" t="n">
        <f aca="false">IF(P307&lt;&gt;0,VLOOKUP(P307,Power_tider,2,0),0)</f>
        <v>0</v>
      </c>
      <c r="AD307" s="219" t="n">
        <f aca="false">IF(Q307&lt;&gt;0,VLOOKUP(Q307,FS_tider,2,0),0)</f>
        <v>0</v>
      </c>
      <c r="AE307" s="218"/>
      <c r="AF307" s="218" t="n">
        <f aca="false">SUM(W307:AE307)</f>
        <v>0</v>
      </c>
      <c r="AG307" s="220" t="n">
        <f aca="false">((AC307*2)+(W307*2)+(X307*1)+(Y307*0.77)+(Z307*0.68)+(AD307*0.8))</f>
        <v>0</v>
      </c>
      <c r="AH307" s="220" t="n">
        <f aca="false">(AG307+(((I307*V307)-SUM(W307:AE307))*0.3))</f>
        <v>0</v>
      </c>
      <c r="AI307" s="221" t="str">
        <f aca="false">IF(AH307&gt;1,AVERAGE(AH306:AH307),"")</f>
        <v/>
      </c>
      <c r="AJ307" s="221" t="str">
        <f aca="false">IF(AH307&gt;1,AVERAGE(AH305:AH307),"")</f>
        <v/>
      </c>
      <c r="AK307" s="221"/>
      <c r="AL307" s="221"/>
    </row>
    <row collapsed="false" customFormat="false" customHeight="true" hidden="false" ht="12" outlineLevel="0" r="308">
      <c r="C308" s="223" t="s">
        <v>69</v>
      </c>
      <c r="D308" s="117" t="n">
        <f aca="false">AA312</f>
        <v>0</v>
      </c>
      <c r="F308" s="215" t="inlineStr">
        <f aca="false">F307+1</f>
        <is>
          <t/>
        </is>
      </c>
      <c r="G308" s="119"/>
      <c r="H308" s="119"/>
      <c r="I308" s="120"/>
      <c r="J308" s="121"/>
      <c r="K308" s="121"/>
      <c r="L308" s="121"/>
      <c r="M308" s="121"/>
      <c r="N308" s="121"/>
      <c r="O308" s="121"/>
      <c r="P308" s="127"/>
      <c r="Q308" s="121"/>
      <c r="R308" s="122"/>
      <c r="S308" s="122"/>
      <c r="T308" s="122"/>
      <c r="U308" s="217"/>
      <c r="V308" s="218" t="n">
        <f aca="false">$V$2</f>
        <v>1</v>
      </c>
      <c r="W308" s="219" t="n">
        <f aca="false">IF(J308&lt;&gt;0,VLOOKUP(J308,Max_tider,2,0),0)</f>
        <v>0</v>
      </c>
      <c r="X308" s="219" t="n">
        <f aca="false">IF(K308&lt;&gt;0,VLOOKUP(K308,AT_tider,2,0),0)</f>
        <v>0</v>
      </c>
      <c r="Y308" s="219" t="n">
        <f aca="false">IF(L308&lt;&gt;0,VLOOKUP(L308,SubAT_tider,2,0),0)</f>
        <v>0</v>
      </c>
      <c r="Z308" s="219" t="n">
        <f aca="false">IF(M308&lt;&gt;0,VLOOKUP(M308,IG_tider,2,0),0)</f>
        <v>0</v>
      </c>
      <c r="AA308" s="219"/>
      <c r="AB308" s="219"/>
      <c r="AC308" s="219" t="n">
        <f aca="false">IF(P308&lt;&gt;0,VLOOKUP(P308,Power_tider,2,0),0)</f>
        <v>0</v>
      </c>
      <c r="AD308" s="219" t="n">
        <f aca="false">IF(Q308&lt;&gt;0,VLOOKUP(Q308,FS_tider,2,0),0)</f>
        <v>0</v>
      </c>
      <c r="AE308" s="218"/>
      <c r="AF308" s="218" t="n">
        <f aca="false">SUM(W308:AE308)</f>
        <v>0</v>
      </c>
      <c r="AG308" s="220" t="n">
        <f aca="false">((AC308*2)+(W308*2)+(X308*1)+(Y308*0.77)+(Z308*0.68)+(AD308*0.8))</f>
        <v>0</v>
      </c>
      <c r="AH308" s="220" t="n">
        <f aca="false">(AG308+(((I308*V308)-SUM(W308:AE308))*0.3))</f>
        <v>0</v>
      </c>
      <c r="AI308" s="221" t="str">
        <f aca="false">IF(AH308&gt;1,AVERAGE(AH307:AH308),"")</f>
        <v/>
      </c>
      <c r="AJ308" s="221" t="str">
        <f aca="false">IF(AH308&gt;1,AVERAGE(AH306:AH308),"")</f>
        <v/>
      </c>
      <c r="AK308" s="221"/>
      <c r="AL308" s="221"/>
    </row>
    <row collapsed="false" customFormat="false" customHeight="true" hidden="false" ht="12" outlineLevel="0" r="309">
      <c r="C309" s="223" t="s">
        <v>70</v>
      </c>
      <c r="D309" s="117" t="n">
        <f aca="false">AB312</f>
        <v>0</v>
      </c>
      <c r="F309" s="215" t="inlineStr">
        <f aca="false">F308+1</f>
        <is>
          <t/>
        </is>
      </c>
      <c r="G309" s="119"/>
      <c r="H309" s="119"/>
      <c r="I309" s="120"/>
      <c r="J309" s="127"/>
      <c r="K309" s="121"/>
      <c r="L309" s="121"/>
      <c r="M309" s="121"/>
      <c r="N309" s="121"/>
      <c r="O309" s="121"/>
      <c r="P309" s="121"/>
      <c r="Q309" s="121"/>
      <c r="R309" s="122"/>
      <c r="S309" s="122"/>
      <c r="T309" s="122"/>
      <c r="U309" s="224"/>
      <c r="V309" s="218" t="n">
        <f aca="false">$V$2</f>
        <v>1</v>
      </c>
      <c r="W309" s="219" t="n">
        <f aca="false">IF(J309&lt;&gt;0,VLOOKUP(J309,Max_tider,2,0),0)</f>
        <v>0</v>
      </c>
      <c r="X309" s="219" t="n">
        <f aca="false">IF(K309&lt;&gt;0,VLOOKUP(K309,AT_tider,2,0),0)</f>
        <v>0</v>
      </c>
      <c r="Y309" s="219" t="n">
        <f aca="false">IF(L309&lt;&gt;0,VLOOKUP(L309,SubAT_tider,2,0),0)</f>
        <v>0</v>
      </c>
      <c r="Z309" s="219" t="n">
        <f aca="false">IF(M309&lt;&gt;0,VLOOKUP(M309,IG_tider,2,0),0)</f>
        <v>0</v>
      </c>
      <c r="AA309" s="219"/>
      <c r="AB309" s="219"/>
      <c r="AC309" s="219" t="n">
        <f aca="false">IF(P309&lt;&gt;0,VLOOKUP(P309,Power_tider,2,0),0)</f>
        <v>0</v>
      </c>
      <c r="AD309" s="219" t="n">
        <f aca="false">IF(Q309&lt;&gt;0,VLOOKUP(Q309,FS_tider,2,0),0)</f>
        <v>0</v>
      </c>
      <c r="AE309" s="218"/>
      <c r="AF309" s="218" t="n">
        <f aca="false">SUM(W309:AE309)</f>
        <v>0</v>
      </c>
      <c r="AG309" s="220" t="n">
        <f aca="false">((AC309*2)+(W309*2)+(X309*1)+(Y309*0.77)+(Z309*0.68)+(AD309*0.8))</f>
        <v>0</v>
      </c>
      <c r="AH309" s="220" t="n">
        <f aca="false">(AG309+(((I309*V309)-SUM(W309:AE309))*0.3))</f>
        <v>0</v>
      </c>
      <c r="AI309" s="221" t="str">
        <f aca="false">IF(AH309&gt;1,AVERAGE(AH308:AH309),"")</f>
        <v/>
      </c>
      <c r="AJ309" s="221" t="str">
        <f aca="false">IF(AH309&gt;1,AVERAGE(AH307:AH309),"")</f>
        <v/>
      </c>
      <c r="AK309" s="221"/>
      <c r="AL309" s="221"/>
    </row>
    <row collapsed="false" customFormat="false" customHeight="true" hidden="false" ht="12" outlineLevel="0" r="310">
      <c r="C310" s="214" t="s">
        <v>20</v>
      </c>
      <c r="D310" s="117" t="n">
        <f aca="false">AC312</f>
        <v>0</v>
      </c>
      <c r="F310" s="215" t="inlineStr">
        <f aca="false">F309+1</f>
        <is>
          <t/>
        </is>
      </c>
      <c r="G310" s="119"/>
      <c r="H310" s="119"/>
      <c r="I310" s="120"/>
      <c r="J310" s="121"/>
      <c r="K310" s="121"/>
      <c r="L310" s="121"/>
      <c r="M310" s="121"/>
      <c r="N310" s="121"/>
      <c r="O310" s="121"/>
      <c r="P310" s="121"/>
      <c r="Q310" s="121"/>
      <c r="R310" s="122"/>
      <c r="S310" s="122"/>
      <c r="T310" s="122"/>
      <c r="U310" s="217"/>
      <c r="V310" s="218" t="n">
        <f aca="false">$V$2</f>
        <v>1</v>
      </c>
      <c r="W310" s="219" t="n">
        <f aca="false">IF(J310&lt;&gt;0,VLOOKUP(J310,Max_tider,2,0),0)</f>
        <v>0</v>
      </c>
      <c r="X310" s="219" t="n">
        <f aca="false">IF(K310&lt;&gt;0,VLOOKUP(K310,AT_tider,2,0),0)</f>
        <v>0</v>
      </c>
      <c r="Y310" s="219" t="n">
        <f aca="false">IF(L310&lt;&gt;0,VLOOKUP(L310,SubAT_tider,2,0),0)</f>
        <v>0</v>
      </c>
      <c r="Z310" s="219" t="n">
        <f aca="false">IF(M310&lt;&gt;0,VLOOKUP(M310,IG_tider,2,0),0)</f>
        <v>0</v>
      </c>
      <c r="AA310" s="219"/>
      <c r="AB310" s="219"/>
      <c r="AC310" s="219" t="n">
        <f aca="false">IF(P310&lt;&gt;0,VLOOKUP(P310,Power_tider,2,0),0)</f>
        <v>0</v>
      </c>
      <c r="AD310" s="219" t="n">
        <f aca="false">IF(Q310&lt;&gt;0,VLOOKUP(Q310,FS_tider,2,0),0)</f>
        <v>0</v>
      </c>
      <c r="AE310" s="218"/>
      <c r="AF310" s="218" t="n">
        <f aca="false">SUM(W310:AE310)</f>
        <v>0</v>
      </c>
      <c r="AG310" s="220" t="n">
        <f aca="false">((AC310*2)+(W310*2)+(X310*1)+(Y310*0.77)+(Z310*0.68)+(AD310*0.8))</f>
        <v>0</v>
      </c>
      <c r="AH310" s="220" t="n">
        <f aca="false">(AG310+(((I310*V310)-SUM(W310:AE310))*0.3))</f>
        <v>0</v>
      </c>
      <c r="AI310" s="221" t="str">
        <f aca="false">IF(AH310&gt;1,AVERAGE(AH309:AH310),"")</f>
        <v/>
      </c>
      <c r="AJ310" s="221" t="str">
        <f aca="false">IF(AH310&gt;1,AVERAGE(AH308:AH310),"")</f>
        <v/>
      </c>
      <c r="AK310" s="221"/>
      <c r="AL310" s="221"/>
    </row>
    <row collapsed="false" customFormat="false" customHeight="true" hidden="false" ht="12" outlineLevel="0" r="311">
      <c r="C311" s="214" t="s">
        <v>21</v>
      </c>
      <c r="D311" s="117" t="n">
        <f aca="false">AD312</f>
        <v>0</v>
      </c>
      <c r="F311" s="215" t="inlineStr">
        <f aca="false">F310+1</f>
        <is>
          <t/>
        </is>
      </c>
      <c r="G311" s="119"/>
      <c r="H311" s="119"/>
      <c r="I311" s="120"/>
      <c r="J311" s="121"/>
      <c r="K311" s="121"/>
      <c r="L311" s="121"/>
      <c r="M311" s="121"/>
      <c r="N311" s="121"/>
      <c r="O311" s="121"/>
      <c r="P311" s="121"/>
      <c r="Q311" s="121"/>
      <c r="R311" s="122"/>
      <c r="S311" s="122"/>
      <c r="T311" s="122"/>
      <c r="U311" s="217"/>
      <c r="V311" s="218" t="n">
        <f aca="false">$V$2</f>
        <v>1</v>
      </c>
      <c r="W311" s="219" t="n">
        <f aca="false">IF(J311&lt;&gt;0,VLOOKUP(J311,Max_tider,2,0),0)</f>
        <v>0</v>
      </c>
      <c r="X311" s="219" t="n">
        <f aca="false">IF(K311&lt;&gt;0,VLOOKUP(K311,AT_tider,2,0),0)</f>
        <v>0</v>
      </c>
      <c r="Y311" s="219" t="n">
        <f aca="false">IF(L311&lt;&gt;0,VLOOKUP(L311,SubAT_tider,2,0),0)</f>
        <v>0</v>
      </c>
      <c r="Z311" s="219" t="n">
        <f aca="false">IF(M311&lt;&gt;0,VLOOKUP(M311,IG_tider,2,0),0)</f>
        <v>0</v>
      </c>
      <c r="AA311" s="219"/>
      <c r="AB311" s="219"/>
      <c r="AC311" s="219" t="n">
        <f aca="false">IF(P311&lt;&gt;0,VLOOKUP(P311,Power_tider,2,0),0)</f>
        <v>0</v>
      </c>
      <c r="AD311" s="219" t="n">
        <f aca="false">IF(Q311&lt;&gt;0,VLOOKUP(Q311,FS_tider,2,0),0)</f>
        <v>0</v>
      </c>
      <c r="AE311" s="218"/>
      <c r="AF311" s="218" t="n">
        <f aca="false">SUM(W311:AE311)</f>
        <v>0</v>
      </c>
      <c r="AG311" s="220" t="n">
        <f aca="false">((AC311*2)+(W311*2)+(X311*1)+(Y311*0.77)+(Z311*0.68)+(AD311*0.8))</f>
        <v>0</v>
      </c>
      <c r="AH311" s="220" t="n">
        <f aca="false">(AG311+(((I311*V311)-SUM(W311:AE311))*0.3))</f>
        <v>0</v>
      </c>
      <c r="AI311" s="221" t="str">
        <f aca="false">IF(AH311&gt;1,AVERAGE(AH310:AH311),"")</f>
        <v/>
      </c>
      <c r="AJ311" s="221" t="str">
        <f aca="false">IF(AH311&gt;1,AVERAGE(AH309:AH311),"")</f>
        <v/>
      </c>
      <c r="AK311" s="221"/>
      <c r="AL311" s="221"/>
    </row>
    <row collapsed="false" customFormat="false" customHeight="true" hidden="false" ht="12" outlineLevel="0" r="312">
      <c r="C312" s="214" t="s">
        <v>22</v>
      </c>
      <c r="D312" s="117" t="n">
        <f aca="false">AE312</f>
        <v>0</v>
      </c>
      <c r="E312" s="117"/>
      <c r="F312" s="225"/>
      <c r="G312" s="131"/>
      <c r="H312" s="131"/>
      <c r="I312" s="132" t="n">
        <f aca="false">SUM(I305:I311)/60</f>
        <v>0</v>
      </c>
      <c r="J312" s="133"/>
      <c r="K312" s="131"/>
      <c r="L312" s="131"/>
      <c r="M312" s="131"/>
      <c r="N312" s="131"/>
      <c r="O312" s="131"/>
      <c r="P312" s="131"/>
      <c r="Q312" s="131"/>
      <c r="R312" s="131"/>
      <c r="S312" s="131"/>
      <c r="T312" s="131"/>
      <c r="U312" s="226" t="s">
        <v>135</v>
      </c>
      <c r="V312" s="190"/>
      <c r="W312" s="227" t="n">
        <f aca="false">SUM(W305:W311)</f>
        <v>0</v>
      </c>
      <c r="X312" s="227" t="n">
        <f aca="false">SUM(X305:X311)</f>
        <v>0</v>
      </c>
      <c r="Y312" s="227" t="n">
        <f aca="false">SUM(Y305:Y311)</f>
        <v>0</v>
      </c>
      <c r="Z312" s="227" t="n">
        <f aca="false">SUM(Z305:Z311)</f>
        <v>0</v>
      </c>
      <c r="AA312" s="227" t="n">
        <f aca="false">SUM(AA305:AA311)</f>
        <v>0</v>
      </c>
      <c r="AB312" s="227" t="n">
        <f aca="false">SUM(AB305:AB311)</f>
        <v>0</v>
      </c>
      <c r="AC312" s="227" t="n">
        <f aca="false">SUM(AC305:AC311)</f>
        <v>0</v>
      </c>
      <c r="AD312" s="227" t="n">
        <f aca="false">SUM(AD305:AD311)</f>
        <v>0</v>
      </c>
      <c r="AE312" s="227" t="n">
        <f aca="false">SUM(AE305:AE311)</f>
        <v>0</v>
      </c>
      <c r="AF312" s="228" t="n">
        <f aca="false">SUM(AF305:AF311)</f>
        <v>0</v>
      </c>
      <c r="AG312" s="228" t="n">
        <f aca="false">SUM(AG305:AG311)</f>
        <v>0</v>
      </c>
      <c r="AH312" s="228" t="n">
        <f aca="false">SUM(AH305:AH311)</f>
        <v>0</v>
      </c>
      <c r="AI312" s="221"/>
      <c r="AJ312" s="221"/>
      <c r="AK312" s="221" t="b">
        <f aca="false">IF(AH312&gt;1,AVERAGE(AH312,AH303,AH294,AH285,AH276))</f>
        <v>0</v>
      </c>
      <c r="AL312" s="221" t="b">
        <f aca="false">IF(AH312&gt;1,AVERAGE(AH312,AH303))</f>
        <v>0</v>
      </c>
    </row>
    <row collapsed="false" customFormat="false" customHeight="true" hidden="false" ht="12" outlineLevel="0" r="313">
      <c r="E313" s="117"/>
      <c r="F313" s="230" t="s">
        <v>248</v>
      </c>
      <c r="W313" s="117"/>
      <c r="X313" s="117"/>
      <c r="Y313" s="117"/>
      <c r="Z313" s="117"/>
      <c r="AA313" s="117"/>
      <c r="AB313" s="117"/>
      <c r="AC313" s="117"/>
      <c r="AD313" s="117"/>
      <c r="AE313" s="117"/>
      <c r="AF313" s="231" t="str">
        <f aca="false">IF(SUM(W313:AE313)&gt;0,(SUM(W313:AE313)),"")</f>
        <v/>
      </c>
    </row>
    <row collapsed="false" customFormat="false" customHeight="true" hidden="false" ht="12" outlineLevel="0" r="314">
      <c r="A314" s="212" t="s">
        <v>12</v>
      </c>
      <c r="B314" s="213" t="n">
        <f aca="false">I321</f>
        <v>0</v>
      </c>
      <c r="C314" s="214" t="s">
        <v>15</v>
      </c>
      <c r="D314" s="117" t="n">
        <f aca="false">X321</f>
        <v>0</v>
      </c>
      <c r="F314" s="215" t="inlineStr">
        <f aca="false">F311+1</f>
        <is>
          <t/>
        </is>
      </c>
      <c r="G314" s="119"/>
      <c r="H314" s="119"/>
      <c r="I314" s="120"/>
      <c r="J314" s="121"/>
      <c r="K314" s="121"/>
      <c r="L314" s="121"/>
      <c r="M314" s="121"/>
      <c r="N314" s="121"/>
      <c r="O314" s="121"/>
      <c r="P314" s="121"/>
      <c r="Q314" s="121"/>
      <c r="R314" s="122"/>
      <c r="S314" s="122"/>
      <c r="T314" s="122"/>
      <c r="U314" s="217"/>
      <c r="V314" s="218" t="n">
        <f aca="false">$V$2</f>
        <v>1</v>
      </c>
      <c r="W314" s="219" t="n">
        <f aca="false">IF(J314&lt;&gt;0,VLOOKUP(J314,Max_tider,2,0),0)</f>
        <v>0</v>
      </c>
      <c r="X314" s="219" t="n">
        <f aca="false">IF(K314&lt;&gt;0,VLOOKUP(K314,AT_tider,2,0),0)</f>
        <v>0</v>
      </c>
      <c r="Y314" s="219" t="n">
        <f aca="false">IF(L314&lt;&gt;0,VLOOKUP(L314,SubAT_tider,2,0),0)</f>
        <v>0</v>
      </c>
      <c r="Z314" s="219" t="n">
        <f aca="false">IF(M314&lt;&gt;0,VLOOKUP(M314,IG_tider,2,0),0)</f>
        <v>0</v>
      </c>
      <c r="AA314" s="219"/>
      <c r="AB314" s="219"/>
      <c r="AC314" s="219" t="n">
        <f aca="false">IF(P314&lt;&gt;0,VLOOKUP(P314,Power_tider,2,0),0)</f>
        <v>0</v>
      </c>
      <c r="AD314" s="219" t="n">
        <f aca="false">IF(Q314&lt;&gt;0,VLOOKUP(Q314,FS_tider,2,0),0)</f>
        <v>0</v>
      </c>
      <c r="AE314" s="218"/>
      <c r="AF314" s="218" t="n">
        <f aca="false">SUM(W314:AE314)</f>
        <v>0</v>
      </c>
      <c r="AG314" s="220" t="n">
        <f aca="false">((AC314*2)+(W314*2)+(X314*1)+(Y314*0.77)+(Z314*0.68)+(AD314*0.8))</f>
        <v>0</v>
      </c>
      <c r="AH314" s="220" t="n">
        <f aca="false">(AG314+(((I314*V314)-SUM(W314:AE314))*0.3))</f>
        <v>0</v>
      </c>
      <c r="AI314" s="221" t="str">
        <f aca="false">IF(AH314&gt;1,AVERAGE(AH311,AH314),"")</f>
        <v/>
      </c>
      <c r="AJ314" s="221" t="str">
        <f aca="false">IF(AH314&gt;1,AVERAGE(AH310,AH311,AH314),"")</f>
        <v/>
      </c>
      <c r="AK314" s="221"/>
      <c r="AL314" s="221"/>
    </row>
    <row collapsed="false" customFormat="false" customHeight="true" hidden="false" ht="12" outlineLevel="0" r="315">
      <c r="A315" s="222" t="s">
        <v>13</v>
      </c>
      <c r="B315" s="213" t="n">
        <f aca="false">W321</f>
        <v>0</v>
      </c>
      <c r="C315" s="214" t="s">
        <v>16</v>
      </c>
      <c r="D315" s="117" t="n">
        <f aca="false">Y321</f>
        <v>0</v>
      </c>
      <c r="F315" s="215" t="inlineStr">
        <f aca="false">F314+1</f>
        <is>
          <t/>
        </is>
      </c>
      <c r="G315" s="119"/>
      <c r="H315" s="119"/>
      <c r="I315" s="120"/>
      <c r="J315" s="121"/>
      <c r="K315" s="121"/>
      <c r="L315" s="121"/>
      <c r="M315" s="121"/>
      <c r="N315" s="126"/>
      <c r="O315" s="126"/>
      <c r="P315" s="126"/>
      <c r="Q315" s="121"/>
      <c r="R315" s="122"/>
      <c r="S315" s="122"/>
      <c r="T315" s="122"/>
      <c r="U315" s="217"/>
      <c r="V315" s="218" t="n">
        <f aca="false">$V$2</f>
        <v>1</v>
      </c>
      <c r="W315" s="219" t="n">
        <f aca="false">IF(J315&lt;&gt;0,VLOOKUP(J315,Max_tider,2,0),0)</f>
        <v>0</v>
      </c>
      <c r="X315" s="219" t="n">
        <f aca="false">IF(K315&lt;&gt;0,VLOOKUP(K315,AT_tider,2,0),0)</f>
        <v>0</v>
      </c>
      <c r="Y315" s="219" t="n">
        <f aca="false">IF(L315&lt;&gt;0,VLOOKUP(L315,SubAT_tider,2,0),0)</f>
        <v>0</v>
      </c>
      <c r="Z315" s="219" t="n">
        <f aca="false">IF(M315&lt;&gt;0,VLOOKUP(M315,IG_tider,2,0),0)</f>
        <v>0</v>
      </c>
      <c r="AA315" s="219"/>
      <c r="AB315" s="219"/>
      <c r="AC315" s="219" t="n">
        <f aca="false">IF(P315&lt;&gt;0,VLOOKUP(P315,Power_tider,2,0),0)</f>
        <v>0</v>
      </c>
      <c r="AD315" s="219" t="n">
        <f aca="false">IF(Q315&lt;&gt;0,VLOOKUP(Q315,FS_tider,2,0),0)</f>
        <v>0</v>
      </c>
      <c r="AE315" s="218"/>
      <c r="AF315" s="218" t="n">
        <f aca="false">SUM(W315:AE315)</f>
        <v>0</v>
      </c>
      <c r="AG315" s="220" t="n">
        <f aca="false">((AC315*2)+(W315*2)+(X315*1)+(Y315*0.77)+(Z315*0.68)+(AD315*0.8))</f>
        <v>0</v>
      </c>
      <c r="AH315" s="220" t="n">
        <f aca="false">(AG315+(((I315*V315)-SUM(W315:AE315))*0.3))</f>
        <v>0</v>
      </c>
      <c r="AI315" s="221" t="str">
        <f aca="false">IF(AH315&gt;1,AVERAGE(AH314:AH315),"")</f>
        <v/>
      </c>
      <c r="AJ315" s="221" t="str">
        <f aca="false">IF(AH315&gt;1,AVERAGE(AH311,AH314,AH315),"")</f>
        <v/>
      </c>
      <c r="AK315" s="221"/>
      <c r="AL315" s="221"/>
    </row>
    <row collapsed="false" customFormat="false" customHeight="true" hidden="false" ht="12" outlineLevel="0" r="316">
      <c r="C316" s="223" t="s">
        <v>17</v>
      </c>
      <c r="D316" s="117" t="n">
        <f aca="false">Z321</f>
        <v>0</v>
      </c>
      <c r="F316" s="215" t="inlineStr">
        <f aca="false">F315+1</f>
        <is>
          <t/>
        </is>
      </c>
      <c r="G316" s="119"/>
      <c r="H316" s="119"/>
      <c r="I316" s="126"/>
      <c r="J316" s="126"/>
      <c r="K316" s="126"/>
      <c r="L316" s="126"/>
      <c r="M316" s="126"/>
      <c r="N316" s="126"/>
      <c r="O316" s="126"/>
      <c r="P316" s="126"/>
      <c r="Q316" s="126"/>
      <c r="R316" s="122"/>
      <c r="S316" s="122"/>
      <c r="T316" s="122"/>
      <c r="U316" s="224"/>
      <c r="V316" s="218" t="n">
        <f aca="false">$V$2</f>
        <v>1</v>
      </c>
      <c r="W316" s="219" t="n">
        <f aca="false">IF(J316&lt;&gt;0,VLOOKUP(J316,Max_tider,2,0),0)</f>
        <v>0</v>
      </c>
      <c r="X316" s="219" t="n">
        <f aca="false">IF(K316&lt;&gt;0,VLOOKUP(K316,AT_tider,2,0),0)</f>
        <v>0</v>
      </c>
      <c r="Y316" s="219" t="n">
        <f aca="false">IF(L316&lt;&gt;0,VLOOKUP(L316,SubAT_tider,2,0),0)</f>
        <v>0</v>
      </c>
      <c r="Z316" s="219" t="n">
        <f aca="false">IF(M316&lt;&gt;0,VLOOKUP(M316,IG_tider,2,0),0)</f>
        <v>0</v>
      </c>
      <c r="AA316" s="219"/>
      <c r="AB316" s="219"/>
      <c r="AC316" s="219" t="n">
        <f aca="false">IF(P316&lt;&gt;0,VLOOKUP(P316,Power_tider,2,0),0)</f>
        <v>0</v>
      </c>
      <c r="AD316" s="219" t="n">
        <f aca="false">IF(Q316&lt;&gt;0,VLOOKUP(Q316,FS_tider,2,0),0)</f>
        <v>0</v>
      </c>
      <c r="AE316" s="218"/>
      <c r="AF316" s="218" t="n">
        <f aca="false">SUM(W316:AE316)</f>
        <v>0</v>
      </c>
      <c r="AG316" s="220" t="n">
        <f aca="false">((AC316*2)+(W316*2)+(X316*1)+(Y316*0.77)+(Z316*0.68)+(AD316*0.8))</f>
        <v>0</v>
      </c>
      <c r="AH316" s="220" t="n">
        <f aca="false">(AG316+(((I316*V316)-SUM(W316:AE316))*0.3))</f>
        <v>0</v>
      </c>
      <c r="AI316" s="221" t="str">
        <f aca="false">IF(AH316&gt;1,AVERAGE(AH315:AH316),"")</f>
        <v/>
      </c>
      <c r="AJ316" s="221" t="str">
        <f aca="false">IF(AH316&gt;1,AVERAGE(AH314:AH316),"")</f>
        <v/>
      </c>
      <c r="AK316" s="221"/>
      <c r="AL316" s="221"/>
    </row>
    <row collapsed="false" customFormat="false" customHeight="true" hidden="false" ht="12" outlineLevel="0" r="317">
      <c r="C317" s="223" t="s">
        <v>69</v>
      </c>
      <c r="D317" s="117" t="n">
        <f aca="false">AA321</f>
        <v>0</v>
      </c>
      <c r="F317" s="215" t="inlineStr">
        <f aca="false">F316+1</f>
        <is>
          <t/>
        </is>
      </c>
      <c r="G317" s="119"/>
      <c r="H317" s="119"/>
      <c r="I317" s="120"/>
      <c r="J317" s="121"/>
      <c r="K317" s="121"/>
      <c r="L317" s="121"/>
      <c r="M317" s="121"/>
      <c r="N317" s="121"/>
      <c r="O317" s="121"/>
      <c r="P317" s="121"/>
      <c r="Q317" s="121"/>
      <c r="R317" s="122"/>
      <c r="S317" s="122"/>
      <c r="T317" s="122"/>
      <c r="U317" s="217"/>
      <c r="V317" s="218" t="n">
        <f aca="false">$V$2</f>
        <v>1</v>
      </c>
      <c r="W317" s="219" t="n">
        <f aca="false">IF(J317&lt;&gt;0,VLOOKUP(J317,Max_tider,2,0),0)</f>
        <v>0</v>
      </c>
      <c r="X317" s="219" t="n">
        <f aca="false">IF(K317&lt;&gt;0,VLOOKUP(K317,AT_tider,2,0),0)</f>
        <v>0</v>
      </c>
      <c r="Y317" s="219" t="n">
        <f aca="false">IF(L317&lt;&gt;0,VLOOKUP(L317,SubAT_tider,2,0),0)</f>
        <v>0</v>
      </c>
      <c r="Z317" s="219" t="n">
        <f aca="false">IF(M317&lt;&gt;0,VLOOKUP(M317,IG_tider,2,0),0)</f>
        <v>0</v>
      </c>
      <c r="AA317" s="219"/>
      <c r="AB317" s="219"/>
      <c r="AC317" s="219" t="n">
        <f aca="false">IF(P317&lt;&gt;0,VLOOKUP(P317,Power_tider,2,0),0)</f>
        <v>0</v>
      </c>
      <c r="AD317" s="219" t="n">
        <f aca="false">IF(Q317&lt;&gt;0,VLOOKUP(Q317,FS_tider,2,0),0)</f>
        <v>0</v>
      </c>
      <c r="AE317" s="218"/>
      <c r="AF317" s="218" t="n">
        <f aca="false">SUM(W317:AE317)</f>
        <v>0</v>
      </c>
      <c r="AG317" s="220" t="n">
        <f aca="false">((AC317*2)+(W317*2)+(X317*1)+(Y317*0.77)+(Z317*0.68)+(AD317*0.8))</f>
        <v>0</v>
      </c>
      <c r="AH317" s="220" t="n">
        <f aca="false">(AG317+(((I317*V317)-SUM(W317:AE317))*0.3))</f>
        <v>0</v>
      </c>
      <c r="AI317" s="221" t="str">
        <f aca="false">IF(AH317&gt;1,AVERAGE(AH316:AH317),"")</f>
        <v/>
      </c>
      <c r="AJ317" s="221" t="str">
        <f aca="false">IF(AH317&gt;1,AVERAGE(AH315:AH317),"")</f>
        <v/>
      </c>
      <c r="AK317" s="221"/>
      <c r="AL317" s="221"/>
    </row>
    <row collapsed="false" customFormat="false" customHeight="true" hidden="false" ht="12" outlineLevel="0" r="318">
      <c r="C318" s="223" t="s">
        <v>70</v>
      </c>
      <c r="D318" s="117" t="n">
        <f aca="false">AB321</f>
        <v>0</v>
      </c>
      <c r="F318" s="215" t="inlineStr">
        <f aca="false">F317+1</f>
        <is>
          <t/>
        </is>
      </c>
      <c r="G318" s="119"/>
      <c r="H318" s="119"/>
      <c r="I318" s="120"/>
      <c r="J318" s="121"/>
      <c r="K318" s="121"/>
      <c r="L318" s="121"/>
      <c r="M318" s="121"/>
      <c r="N318" s="121"/>
      <c r="O318" s="121"/>
      <c r="P318" s="121"/>
      <c r="Q318" s="121"/>
      <c r="R318" s="122"/>
      <c r="S318" s="122"/>
      <c r="T318" s="122"/>
      <c r="U318" s="224"/>
      <c r="V318" s="218" t="n">
        <f aca="false">$V$2</f>
        <v>1</v>
      </c>
      <c r="W318" s="219" t="n">
        <f aca="false">IF(J318&lt;&gt;0,VLOOKUP(J318,Max_tider,2,0),0)</f>
        <v>0</v>
      </c>
      <c r="X318" s="219" t="n">
        <f aca="false">IF(K318&lt;&gt;0,VLOOKUP(K318,AT_tider,2,0),0)</f>
        <v>0</v>
      </c>
      <c r="Y318" s="219" t="n">
        <f aca="false">IF(L318&lt;&gt;0,VLOOKUP(L318,SubAT_tider,2,0),0)</f>
        <v>0</v>
      </c>
      <c r="Z318" s="219" t="n">
        <f aca="false">IF(M318&lt;&gt;0,VLOOKUP(M318,IG_tider,2,0),0)</f>
        <v>0</v>
      </c>
      <c r="AA318" s="219"/>
      <c r="AB318" s="219"/>
      <c r="AC318" s="219" t="n">
        <f aca="false">IF(P318&lt;&gt;0,VLOOKUP(P318,Power_tider,2,0),0)</f>
        <v>0</v>
      </c>
      <c r="AD318" s="219" t="n">
        <f aca="false">IF(Q318&lt;&gt;0,VLOOKUP(Q318,FS_tider,2,0),0)</f>
        <v>0</v>
      </c>
      <c r="AE318" s="218"/>
      <c r="AF318" s="218" t="n">
        <f aca="false">SUM(W318:AE318)</f>
        <v>0</v>
      </c>
      <c r="AG318" s="220" t="n">
        <f aca="false">((AC318*2)+(W318*2)+(X318*1)+(Y318*0.77)+(Z318*0.68)+(AD318*0.8))</f>
        <v>0</v>
      </c>
      <c r="AH318" s="220" t="n">
        <f aca="false">(AG318+(((I318*V318)-SUM(W318:AE318))*0.3))</f>
        <v>0</v>
      </c>
      <c r="AI318" s="221" t="str">
        <f aca="false">IF(AH318&gt;1,AVERAGE(AH317:AH318),"")</f>
        <v/>
      </c>
      <c r="AJ318" s="221" t="str">
        <f aca="false">IF(AH318&gt;1,AVERAGE(AH316:AH318),"")</f>
        <v/>
      </c>
      <c r="AK318" s="221"/>
      <c r="AL318" s="221"/>
    </row>
    <row collapsed="false" customFormat="false" customHeight="true" hidden="false" ht="12" outlineLevel="0" r="319">
      <c r="C319" s="214" t="s">
        <v>20</v>
      </c>
      <c r="D319" s="117" t="n">
        <f aca="false">AC321</f>
        <v>0</v>
      </c>
      <c r="F319" s="215" t="inlineStr">
        <f aca="false">F318+1</f>
        <is>
          <t/>
        </is>
      </c>
      <c r="G319" s="119"/>
      <c r="H319" s="119"/>
      <c r="I319" s="120"/>
      <c r="J319" s="121"/>
      <c r="K319" s="121"/>
      <c r="L319" s="121"/>
      <c r="M319" s="121"/>
      <c r="N319" s="121"/>
      <c r="O319" s="121"/>
      <c r="P319" s="121"/>
      <c r="Q319" s="121"/>
      <c r="R319" s="122"/>
      <c r="S319" s="122"/>
      <c r="T319" s="122"/>
      <c r="U319" s="224"/>
      <c r="V319" s="218" t="n">
        <f aca="false">$V$2</f>
        <v>1</v>
      </c>
      <c r="W319" s="219" t="n">
        <f aca="false">IF(J319&lt;&gt;0,VLOOKUP(J319,Max_tider,2,0),0)</f>
        <v>0</v>
      </c>
      <c r="X319" s="219" t="n">
        <f aca="false">IF(K319&lt;&gt;0,VLOOKUP(K319,AT_tider,2,0),0)</f>
        <v>0</v>
      </c>
      <c r="Y319" s="219" t="n">
        <f aca="false">IF(L319&lt;&gt;0,VLOOKUP(L319,SubAT_tider,2,0),0)</f>
        <v>0</v>
      </c>
      <c r="Z319" s="219" t="n">
        <f aca="false">IF(M319&lt;&gt;0,VLOOKUP(M319,IG_tider,2,0),0)</f>
        <v>0</v>
      </c>
      <c r="AA319" s="219"/>
      <c r="AB319" s="219"/>
      <c r="AC319" s="219" t="n">
        <f aca="false">IF(P319&lt;&gt;0,VLOOKUP(P319,Power_tider,2,0),0)</f>
        <v>0</v>
      </c>
      <c r="AD319" s="219" t="n">
        <f aca="false">IF(Q319&lt;&gt;0,VLOOKUP(Q319,FS_tider,2,0),0)</f>
        <v>0</v>
      </c>
      <c r="AE319" s="218"/>
      <c r="AF319" s="218" t="n">
        <f aca="false">SUM(W319:AE319)</f>
        <v>0</v>
      </c>
      <c r="AG319" s="220" t="n">
        <f aca="false">((AC319*2)+(W319*2)+(X319*1)+(Y319*0.77)+(Z319*0.68)+(AD319*0.8))</f>
        <v>0</v>
      </c>
      <c r="AH319" s="220" t="n">
        <f aca="false">(AG319+(((I319*V319)-SUM(W319:AE319))*0.3))</f>
        <v>0</v>
      </c>
      <c r="AI319" s="221" t="str">
        <f aca="false">IF(AH319&gt;1,AVERAGE(AH318:AH319),"")</f>
        <v/>
      </c>
      <c r="AJ319" s="221" t="str">
        <f aca="false">IF(AH319&gt;1,AVERAGE(AH317:AH319),"")</f>
        <v/>
      </c>
      <c r="AK319" s="221"/>
      <c r="AL319" s="221"/>
    </row>
    <row collapsed="false" customFormat="false" customHeight="true" hidden="false" ht="12" outlineLevel="0" r="320">
      <c r="C320" s="214" t="s">
        <v>21</v>
      </c>
      <c r="D320" s="117" t="n">
        <f aca="false">AD321</f>
        <v>0</v>
      </c>
      <c r="F320" s="215" t="inlineStr">
        <f aca="false">F319+1</f>
        <is>
          <t/>
        </is>
      </c>
      <c r="G320" s="119"/>
      <c r="H320" s="119"/>
      <c r="I320" s="120"/>
      <c r="J320" s="121"/>
      <c r="K320" s="121"/>
      <c r="L320" s="121"/>
      <c r="M320" s="121"/>
      <c r="N320" s="121"/>
      <c r="O320" s="121"/>
      <c r="P320" s="121"/>
      <c r="Q320" s="121"/>
      <c r="R320" s="122"/>
      <c r="S320" s="122"/>
      <c r="T320" s="122"/>
      <c r="U320" s="217"/>
      <c r="V320" s="218" t="n">
        <f aca="false">$V$2</f>
        <v>1</v>
      </c>
      <c r="W320" s="219" t="n">
        <f aca="false">IF(J320&lt;&gt;0,VLOOKUP(J320,Max_tider,2,0),0)</f>
        <v>0</v>
      </c>
      <c r="X320" s="219" t="n">
        <f aca="false">IF(K320&lt;&gt;0,VLOOKUP(K320,AT_tider,2,0),0)</f>
        <v>0</v>
      </c>
      <c r="Y320" s="219" t="n">
        <f aca="false">IF(L320&lt;&gt;0,VLOOKUP(L320,SubAT_tider,2,0),0)</f>
        <v>0</v>
      </c>
      <c r="Z320" s="219" t="n">
        <f aca="false">IF(M320&lt;&gt;0,VLOOKUP(M320,IG_tider,2,0),0)</f>
        <v>0</v>
      </c>
      <c r="AA320" s="219"/>
      <c r="AB320" s="219"/>
      <c r="AC320" s="219" t="n">
        <f aca="false">IF(P320&lt;&gt;0,VLOOKUP(P320,Power_tider,2,0),0)</f>
        <v>0</v>
      </c>
      <c r="AD320" s="219" t="n">
        <f aca="false">IF(Q320&lt;&gt;0,VLOOKUP(Q320,FS_tider,2,0),0)</f>
        <v>0</v>
      </c>
      <c r="AE320" s="218"/>
      <c r="AF320" s="218" t="n">
        <f aca="false">SUM(W320:AE320)</f>
        <v>0</v>
      </c>
      <c r="AG320" s="220" t="n">
        <f aca="false">((AC320*2)+(W320*2)+(X320*1)+(Y320*0.77)+(Z320*0.68)+(AD320*0.8))</f>
        <v>0</v>
      </c>
      <c r="AH320" s="220" t="n">
        <f aca="false">(AG320+(((I320*V320)-SUM(W320:AE320))*0.3))</f>
        <v>0</v>
      </c>
      <c r="AI320" s="221" t="str">
        <f aca="false">IF(AH320&gt;1,AVERAGE(AH319:AH320),"")</f>
        <v/>
      </c>
      <c r="AJ320" s="221" t="str">
        <f aca="false">IF(AH320&gt;1,AVERAGE(AH318:AH320),"")</f>
        <v/>
      </c>
      <c r="AK320" s="221"/>
      <c r="AL320" s="221"/>
    </row>
    <row collapsed="false" customFormat="false" customHeight="true" hidden="false" ht="12" outlineLevel="0" r="321">
      <c r="C321" s="214" t="s">
        <v>22</v>
      </c>
      <c r="D321" s="117" t="n">
        <f aca="false">AE321</f>
        <v>0</v>
      </c>
      <c r="E321" s="117"/>
      <c r="F321" s="225"/>
      <c r="G321" s="131"/>
      <c r="H321" s="131"/>
      <c r="I321" s="132" t="n">
        <f aca="false">SUM(I314:I320)/60</f>
        <v>0</v>
      </c>
      <c r="J321" s="133"/>
      <c r="K321" s="131"/>
      <c r="L321" s="131"/>
      <c r="M321" s="131"/>
      <c r="N321" s="131"/>
      <c r="O321" s="131"/>
      <c r="P321" s="131"/>
      <c r="Q321" s="131"/>
      <c r="R321" s="131"/>
      <c r="S321" s="131"/>
      <c r="T321" s="131"/>
      <c r="U321" s="226" t="s">
        <v>135</v>
      </c>
      <c r="V321" s="190"/>
      <c r="W321" s="227" t="n">
        <f aca="false">SUM(W314:W320)</f>
        <v>0</v>
      </c>
      <c r="X321" s="227" t="n">
        <f aca="false">SUM(X314:X320)</f>
        <v>0</v>
      </c>
      <c r="Y321" s="227" t="n">
        <f aca="false">SUM(Y314:Y320)</f>
        <v>0</v>
      </c>
      <c r="Z321" s="227" t="n">
        <f aca="false">SUM(Z314:Z320)</f>
        <v>0</v>
      </c>
      <c r="AA321" s="227" t="n">
        <f aca="false">SUM(AA314:AA320)</f>
        <v>0</v>
      </c>
      <c r="AB321" s="227" t="n">
        <f aca="false">SUM(AB314:AB320)</f>
        <v>0</v>
      </c>
      <c r="AC321" s="227" t="n">
        <f aca="false">SUM(AC314:AC320)</f>
        <v>0</v>
      </c>
      <c r="AD321" s="227" t="n">
        <f aca="false">SUM(AD314:AD320)</f>
        <v>0</v>
      </c>
      <c r="AE321" s="227" t="n">
        <f aca="false">SUM(AE314:AE320)</f>
        <v>0</v>
      </c>
      <c r="AF321" s="228" t="n">
        <f aca="false">SUM(AF314:AF320)</f>
        <v>0</v>
      </c>
      <c r="AG321" s="228" t="n">
        <f aca="false">SUM(AG314:AG320)</f>
        <v>0</v>
      </c>
      <c r="AH321" s="228" t="n">
        <f aca="false">SUM(AH314:AH320)</f>
        <v>0</v>
      </c>
      <c r="AI321" s="221"/>
      <c r="AJ321" s="221"/>
      <c r="AK321" s="221" t="b">
        <f aca="false">IF(AH321&gt;1,AVERAGE(AH321,AH312,AH303,AH294,AH285))</f>
        <v>0</v>
      </c>
      <c r="AL321" s="221" t="b">
        <f aca="false">IF(AH321&gt;1,AVERAGE(AH321,AH312))</f>
        <v>0</v>
      </c>
    </row>
    <row collapsed="false" customFormat="false" customHeight="true" hidden="false" ht="12" outlineLevel="0" r="322">
      <c r="E322" s="117"/>
      <c r="F322" s="230" t="s">
        <v>249</v>
      </c>
      <c r="W322" s="117"/>
      <c r="X322" s="117"/>
      <c r="Y322" s="117"/>
      <c r="Z322" s="117"/>
      <c r="AA322" s="117"/>
      <c r="AB322" s="117"/>
      <c r="AC322" s="117"/>
      <c r="AD322" s="117"/>
      <c r="AE322" s="117"/>
      <c r="AF322" s="231" t="str">
        <f aca="false">IF(SUM(W322:AE322)&gt;0,(SUM(W322:AE322)),"")</f>
        <v/>
      </c>
    </row>
    <row collapsed="false" customFormat="false" customHeight="true" hidden="false" ht="12" outlineLevel="0" r="323">
      <c r="A323" s="212" t="s">
        <v>12</v>
      </c>
      <c r="B323" s="213" t="n">
        <f aca="false">I330</f>
        <v>0</v>
      </c>
      <c r="C323" s="214" t="s">
        <v>15</v>
      </c>
      <c r="D323" s="117" t="n">
        <f aca="false">X330</f>
        <v>0</v>
      </c>
      <c r="F323" s="215" t="inlineStr">
        <f aca="false">F320+1</f>
        <is>
          <t/>
        </is>
      </c>
      <c r="G323" s="119"/>
      <c r="H323" s="119"/>
      <c r="I323" s="120"/>
      <c r="J323" s="121"/>
      <c r="K323" s="121"/>
      <c r="L323" s="121"/>
      <c r="M323" s="121"/>
      <c r="N323" s="121"/>
      <c r="O323" s="121"/>
      <c r="P323" s="121"/>
      <c r="Q323" s="121"/>
      <c r="R323" s="122"/>
      <c r="S323" s="122"/>
      <c r="T323" s="122"/>
      <c r="U323" s="217"/>
      <c r="V323" s="218" t="n">
        <f aca="false">$V$2</f>
        <v>1</v>
      </c>
      <c r="W323" s="219" t="n">
        <f aca="false">IF(J323&lt;&gt;0,VLOOKUP(J323,Max_tider,2,0),0)</f>
        <v>0</v>
      </c>
      <c r="X323" s="219" t="n">
        <f aca="false">IF(K323&lt;&gt;0,VLOOKUP(K323,AT_tider,2,0),0)</f>
        <v>0</v>
      </c>
      <c r="Y323" s="219" t="n">
        <f aca="false">IF(L323&lt;&gt;0,VLOOKUP(L323,SubAT_tider,2,0),0)</f>
        <v>0</v>
      </c>
      <c r="Z323" s="219" t="n">
        <f aca="false">IF(M323&lt;&gt;0,VLOOKUP(M323,IG_tider,2,0),0)</f>
        <v>0</v>
      </c>
      <c r="AA323" s="219"/>
      <c r="AB323" s="219"/>
      <c r="AC323" s="219" t="n">
        <f aca="false">IF(P323&lt;&gt;0,VLOOKUP(P323,Power_tider,2,0),0)</f>
        <v>0</v>
      </c>
      <c r="AD323" s="219" t="n">
        <f aca="false">IF(Q323&lt;&gt;0,VLOOKUP(Q323,FS_tider,2,0),0)</f>
        <v>0</v>
      </c>
      <c r="AE323" s="218"/>
      <c r="AF323" s="218" t="n">
        <f aca="false">SUM(W323:AE323)</f>
        <v>0</v>
      </c>
      <c r="AG323" s="220" t="n">
        <f aca="false">((AC323*2)+(W323*2)+(X323*1)+(Y323*0.77)+(Z323*0.68)+(AD323*0.8))</f>
        <v>0</v>
      </c>
      <c r="AH323" s="220" t="n">
        <f aca="false">(AG323+(((I323*V323)-SUM(W323:AE323))*0.3))</f>
        <v>0</v>
      </c>
      <c r="AI323" s="221" t="str">
        <f aca="false">IF(AH323&gt;1,AVERAGE(AH320,AH323),"")</f>
        <v/>
      </c>
      <c r="AJ323" s="221" t="str">
        <f aca="false">IF(AH323&gt;1,AVERAGE(AH319,AH320,AH323),"")</f>
        <v/>
      </c>
      <c r="AK323" s="221"/>
      <c r="AL323" s="221"/>
    </row>
    <row collapsed="false" customFormat="false" customHeight="true" hidden="false" ht="12" outlineLevel="0" r="324">
      <c r="A324" s="222" t="s">
        <v>13</v>
      </c>
      <c r="B324" s="213" t="n">
        <f aca="false">W330</f>
        <v>0</v>
      </c>
      <c r="C324" s="214" t="s">
        <v>16</v>
      </c>
      <c r="D324" s="117" t="n">
        <f aca="false">Y330</f>
        <v>0</v>
      </c>
      <c r="F324" s="215" t="inlineStr">
        <f aca="false">F323+1</f>
        <is>
          <t/>
        </is>
      </c>
      <c r="G324" s="119"/>
      <c r="H324" s="119"/>
      <c r="I324" s="120"/>
      <c r="J324" s="121"/>
      <c r="K324" s="121"/>
      <c r="L324" s="126"/>
      <c r="M324" s="121"/>
      <c r="N324" s="121"/>
      <c r="O324" s="121"/>
      <c r="P324" s="121"/>
      <c r="Q324" s="121"/>
      <c r="R324" s="122"/>
      <c r="S324" s="122"/>
      <c r="T324" s="122"/>
      <c r="U324" s="217"/>
      <c r="V324" s="218" t="n">
        <f aca="false">$V$2</f>
        <v>1</v>
      </c>
      <c r="W324" s="219" t="n">
        <f aca="false">IF(J324&lt;&gt;0,VLOOKUP(J324,Max_tider,2,0),0)</f>
        <v>0</v>
      </c>
      <c r="X324" s="219" t="n">
        <f aca="false">IF(K324&lt;&gt;0,VLOOKUP(K324,AT_tider,2,0),0)</f>
        <v>0</v>
      </c>
      <c r="Y324" s="219" t="n">
        <f aca="false">IF(L324&lt;&gt;0,VLOOKUP(L324,SubAT_tider,2,0),0)</f>
        <v>0</v>
      </c>
      <c r="Z324" s="219" t="n">
        <f aca="false">IF(M324&lt;&gt;0,VLOOKUP(M324,IG_tider,2,0),0)</f>
        <v>0</v>
      </c>
      <c r="AA324" s="219"/>
      <c r="AB324" s="219"/>
      <c r="AC324" s="219" t="n">
        <f aca="false">IF(P324&lt;&gt;0,VLOOKUP(P324,Power_tider,2,0),0)</f>
        <v>0</v>
      </c>
      <c r="AD324" s="219" t="n">
        <f aca="false">IF(Q324&lt;&gt;0,VLOOKUP(Q324,FS_tider,2,0),0)</f>
        <v>0</v>
      </c>
      <c r="AE324" s="218"/>
      <c r="AF324" s="218" t="n">
        <f aca="false">SUM(W324:AE324)</f>
        <v>0</v>
      </c>
      <c r="AG324" s="220" t="n">
        <f aca="false">((AC324*2)+(W324*2)+(X324*1)+(Y324*0.77)+(Z324*0.68)+(AD324*0.8))</f>
        <v>0</v>
      </c>
      <c r="AH324" s="220" t="n">
        <f aca="false">(AG324+(((I324*V324)-SUM(W324:AE324))*0.3))</f>
        <v>0</v>
      </c>
      <c r="AI324" s="221" t="str">
        <f aca="false">IF(AH324&gt;1,AVERAGE(AH323:AH324),"")</f>
        <v/>
      </c>
      <c r="AJ324" s="221" t="str">
        <f aca="false">IF(AH324&gt;1,AVERAGE(AH320,AH323,AH324),"")</f>
        <v/>
      </c>
      <c r="AK324" s="221"/>
      <c r="AL324" s="221"/>
    </row>
    <row collapsed="false" customFormat="false" customHeight="true" hidden="false" ht="12" outlineLevel="0" r="325">
      <c r="C325" s="223" t="s">
        <v>17</v>
      </c>
      <c r="D325" s="117" t="n">
        <f aca="false">Z330</f>
        <v>0</v>
      </c>
      <c r="F325" s="215" t="inlineStr">
        <f aca="false">F324+1</f>
        <is>
          <t/>
        </is>
      </c>
      <c r="G325" s="119"/>
      <c r="H325" s="119"/>
      <c r="I325" s="126"/>
      <c r="J325" s="126"/>
      <c r="K325" s="126"/>
      <c r="L325" s="126"/>
      <c r="M325" s="126"/>
      <c r="N325" s="126"/>
      <c r="O325" s="126"/>
      <c r="P325" s="126"/>
      <c r="Q325" s="126"/>
      <c r="R325" s="122"/>
      <c r="S325" s="122"/>
      <c r="T325" s="122"/>
      <c r="U325" s="224"/>
      <c r="V325" s="218" t="n">
        <f aca="false">$V$2</f>
        <v>1</v>
      </c>
      <c r="W325" s="219" t="n">
        <f aca="false">IF(J325&lt;&gt;0,VLOOKUP(J325,Max_tider,2,0),0)</f>
        <v>0</v>
      </c>
      <c r="X325" s="219" t="n">
        <f aca="false">IF(K325&lt;&gt;0,VLOOKUP(K325,AT_tider,2,0),0)</f>
        <v>0</v>
      </c>
      <c r="Y325" s="219" t="n">
        <f aca="false">IF(L325&lt;&gt;0,VLOOKUP(L325,SubAT_tider,2,0),0)</f>
        <v>0</v>
      </c>
      <c r="Z325" s="219" t="n">
        <f aca="false">IF(M325&lt;&gt;0,VLOOKUP(M325,IG_tider,2,0),0)</f>
        <v>0</v>
      </c>
      <c r="AA325" s="219"/>
      <c r="AB325" s="219"/>
      <c r="AC325" s="219" t="n">
        <f aca="false">IF(P325&lt;&gt;0,VLOOKUP(P325,Power_tider,2,0),0)</f>
        <v>0</v>
      </c>
      <c r="AD325" s="219" t="n">
        <f aca="false">IF(Q325&lt;&gt;0,VLOOKUP(Q325,FS_tider,2,0),0)</f>
        <v>0</v>
      </c>
      <c r="AE325" s="218"/>
      <c r="AF325" s="218" t="n">
        <f aca="false">SUM(W325:AE325)</f>
        <v>0</v>
      </c>
      <c r="AG325" s="220" t="n">
        <f aca="false">((AC325*2)+(W325*2)+(X325*1)+(Y325*0.77)+(Z325*0.68)+(AD325*0.8))</f>
        <v>0</v>
      </c>
      <c r="AH325" s="220" t="n">
        <f aca="false">(AG325+(((I325*V325)-SUM(W325:AE325))*0.3))</f>
        <v>0</v>
      </c>
      <c r="AI325" s="221" t="str">
        <f aca="false">IF(AH325&gt;1,AVERAGE(AH324:AH325),"")</f>
        <v/>
      </c>
      <c r="AJ325" s="221" t="str">
        <f aca="false">IF(AH325&gt;1,AVERAGE(AH323:AH325),"")</f>
        <v/>
      </c>
      <c r="AK325" s="221"/>
      <c r="AL325" s="221"/>
    </row>
    <row collapsed="false" customFormat="false" customHeight="true" hidden="false" ht="12" outlineLevel="0" r="326">
      <c r="C326" s="223" t="s">
        <v>69</v>
      </c>
      <c r="D326" s="117" t="n">
        <f aca="false">AA330</f>
        <v>0</v>
      </c>
      <c r="F326" s="215" t="inlineStr">
        <f aca="false">F325+1</f>
        <is>
          <t/>
        </is>
      </c>
      <c r="G326" s="119"/>
      <c r="H326" s="119"/>
      <c r="I326" s="120"/>
      <c r="J326" s="121"/>
      <c r="K326" s="121"/>
      <c r="L326" s="126"/>
      <c r="M326" s="121"/>
      <c r="N326" s="121"/>
      <c r="O326" s="121"/>
      <c r="P326" s="121"/>
      <c r="Q326" s="121"/>
      <c r="R326" s="122"/>
      <c r="S326" s="122"/>
      <c r="T326" s="122"/>
      <c r="U326" s="217"/>
      <c r="V326" s="218" t="n">
        <f aca="false">$V$2</f>
        <v>1</v>
      </c>
      <c r="W326" s="219" t="n">
        <f aca="false">IF(J326&lt;&gt;0,VLOOKUP(J326,Max_tider,2,0),0)</f>
        <v>0</v>
      </c>
      <c r="X326" s="219" t="n">
        <f aca="false">IF(K326&lt;&gt;0,VLOOKUP(K326,AT_tider,2,0),0)</f>
        <v>0</v>
      </c>
      <c r="Y326" s="219" t="n">
        <f aca="false">IF(L326&lt;&gt;0,VLOOKUP(L326,SubAT_tider,2,0),0)</f>
        <v>0</v>
      </c>
      <c r="Z326" s="219" t="n">
        <f aca="false">IF(M326&lt;&gt;0,VLOOKUP(M326,IG_tider,2,0),0)</f>
        <v>0</v>
      </c>
      <c r="AA326" s="219"/>
      <c r="AB326" s="219"/>
      <c r="AC326" s="219" t="n">
        <f aca="false">IF(P326&lt;&gt;0,VLOOKUP(P326,Power_tider,2,0),0)</f>
        <v>0</v>
      </c>
      <c r="AD326" s="219" t="n">
        <f aca="false">IF(Q326&lt;&gt;0,VLOOKUP(Q326,FS_tider,2,0),0)</f>
        <v>0</v>
      </c>
      <c r="AE326" s="218"/>
      <c r="AF326" s="218" t="n">
        <f aca="false">SUM(W326:AE326)</f>
        <v>0</v>
      </c>
      <c r="AG326" s="220" t="n">
        <f aca="false">((AC326*2)+(W326*2)+(X326*1)+(Y326*0.77)+(Z326*0.68)+(AD326*0.8))</f>
        <v>0</v>
      </c>
      <c r="AH326" s="220" t="n">
        <f aca="false">(AG326+(((I326*V326)-SUM(W326:AE326))*0.3))</f>
        <v>0</v>
      </c>
      <c r="AI326" s="221" t="str">
        <f aca="false">IF(AH326&gt;1,AVERAGE(AH325:AH326),"")</f>
        <v/>
      </c>
      <c r="AJ326" s="221" t="str">
        <f aca="false">IF(AH326&gt;1,AVERAGE(AH324:AH326),"")</f>
        <v/>
      </c>
      <c r="AK326" s="221"/>
      <c r="AL326" s="221"/>
    </row>
    <row collapsed="false" customFormat="false" customHeight="true" hidden="false" ht="12" outlineLevel="0" r="327">
      <c r="C327" s="223" t="s">
        <v>70</v>
      </c>
      <c r="D327" s="117" t="n">
        <f aca="false">AB330</f>
        <v>0</v>
      </c>
      <c r="F327" s="215" t="inlineStr">
        <f aca="false">F326+1</f>
        <is>
          <t/>
        </is>
      </c>
      <c r="G327" s="119"/>
      <c r="H327" s="119"/>
      <c r="I327" s="120"/>
      <c r="J327" s="127"/>
      <c r="K327" s="121"/>
      <c r="L327" s="121"/>
      <c r="M327" s="121"/>
      <c r="N327" s="121"/>
      <c r="O327" s="121"/>
      <c r="P327" s="121"/>
      <c r="Q327" s="121"/>
      <c r="R327" s="122"/>
      <c r="S327" s="122"/>
      <c r="T327" s="122"/>
      <c r="U327" s="224"/>
      <c r="V327" s="218" t="n">
        <f aca="false">$V$2</f>
        <v>1</v>
      </c>
      <c r="W327" s="219" t="n">
        <f aca="false">IF(J327&lt;&gt;0,VLOOKUP(J327,Max_tider,2,0),0)</f>
        <v>0</v>
      </c>
      <c r="X327" s="219" t="n">
        <f aca="false">IF(K327&lt;&gt;0,VLOOKUP(K327,AT_tider,2,0),0)</f>
        <v>0</v>
      </c>
      <c r="Y327" s="219" t="n">
        <f aca="false">IF(L327&lt;&gt;0,VLOOKUP(L327,SubAT_tider,2,0),0)</f>
        <v>0</v>
      </c>
      <c r="Z327" s="219" t="n">
        <f aca="false">IF(M327&lt;&gt;0,VLOOKUP(M327,IG_tider,2,0),0)</f>
        <v>0</v>
      </c>
      <c r="AA327" s="219"/>
      <c r="AB327" s="219"/>
      <c r="AC327" s="219" t="n">
        <f aca="false">IF(P327&lt;&gt;0,VLOOKUP(P327,Power_tider,2,0),0)</f>
        <v>0</v>
      </c>
      <c r="AD327" s="219" t="n">
        <f aca="false">IF(Q327&lt;&gt;0,VLOOKUP(Q327,FS_tider,2,0),0)</f>
        <v>0</v>
      </c>
      <c r="AE327" s="218"/>
      <c r="AF327" s="218" t="n">
        <f aca="false">SUM(W327:AE327)</f>
        <v>0</v>
      </c>
      <c r="AG327" s="220" t="n">
        <f aca="false">((AC327*2)+(W327*2)+(X327*1)+(Y327*0.77)+(Z327*0.68)+(AD327*0.8))</f>
        <v>0</v>
      </c>
      <c r="AH327" s="220" t="n">
        <f aca="false">(AG327+(((I327*V327)-SUM(W327:AE327))*0.3))</f>
        <v>0</v>
      </c>
      <c r="AI327" s="221" t="str">
        <f aca="false">IF(AH327&gt;1,AVERAGE(AH326:AH327),"")</f>
        <v/>
      </c>
      <c r="AJ327" s="221" t="str">
        <f aca="false">IF(AH327&gt;1,AVERAGE(AH325:AH327),"")</f>
        <v/>
      </c>
      <c r="AK327" s="221"/>
      <c r="AL327" s="221"/>
    </row>
    <row collapsed="false" customFormat="false" customHeight="true" hidden="false" ht="12" outlineLevel="0" r="328">
      <c r="C328" s="214" t="s">
        <v>20</v>
      </c>
      <c r="D328" s="117" t="n">
        <f aca="false">AC330</f>
        <v>0</v>
      </c>
      <c r="F328" s="215" t="inlineStr">
        <f aca="false">F327+1</f>
        <is>
          <t/>
        </is>
      </c>
      <c r="G328" s="119"/>
      <c r="H328" s="119"/>
      <c r="I328" s="120"/>
      <c r="J328" s="121"/>
      <c r="K328" s="121"/>
      <c r="L328" s="121"/>
      <c r="M328" s="121"/>
      <c r="N328" s="121"/>
      <c r="O328" s="121"/>
      <c r="P328" s="121"/>
      <c r="Q328" s="121"/>
      <c r="R328" s="122"/>
      <c r="S328" s="122"/>
      <c r="T328" s="122"/>
      <c r="U328" s="217"/>
      <c r="V328" s="218" t="n">
        <f aca="false">$V$2</f>
        <v>1</v>
      </c>
      <c r="W328" s="219" t="n">
        <f aca="false">IF(J328&lt;&gt;0,VLOOKUP(J328,Max_tider,2,0),0)</f>
        <v>0</v>
      </c>
      <c r="X328" s="219" t="n">
        <f aca="false">IF(K328&lt;&gt;0,VLOOKUP(K328,AT_tider,2,0),0)</f>
        <v>0</v>
      </c>
      <c r="Y328" s="219" t="n">
        <f aca="false">IF(L328&lt;&gt;0,VLOOKUP(L328,SubAT_tider,2,0),0)</f>
        <v>0</v>
      </c>
      <c r="Z328" s="219" t="n">
        <f aca="false">IF(M328&lt;&gt;0,VLOOKUP(M328,IG_tider,2,0),0)</f>
        <v>0</v>
      </c>
      <c r="AA328" s="219"/>
      <c r="AB328" s="219"/>
      <c r="AC328" s="219" t="n">
        <f aca="false">IF(P328&lt;&gt;0,VLOOKUP(P328,Power_tider,2,0),0)</f>
        <v>0</v>
      </c>
      <c r="AD328" s="219" t="n">
        <f aca="false">IF(Q328&lt;&gt;0,VLOOKUP(Q328,FS_tider,2,0),0)</f>
        <v>0</v>
      </c>
      <c r="AE328" s="218"/>
      <c r="AF328" s="218" t="n">
        <f aca="false">SUM(W328:AE328)</f>
        <v>0</v>
      </c>
      <c r="AG328" s="220" t="n">
        <f aca="false">((AC328*2)+(W328*2)+(X328*1)+(Y328*0.77)+(Z328*0.68)+(AD328*0.8))</f>
        <v>0</v>
      </c>
      <c r="AH328" s="220" t="n">
        <f aca="false">(AG328+(((I328*V328)-SUM(W328:AE328))*0.3))</f>
        <v>0</v>
      </c>
      <c r="AI328" s="221" t="str">
        <f aca="false">IF(AH328&gt;1,AVERAGE(AH327:AH328),"")</f>
        <v/>
      </c>
      <c r="AJ328" s="221" t="str">
        <f aca="false">IF(AH328&gt;1,AVERAGE(AH326:AH328),"")</f>
        <v/>
      </c>
      <c r="AK328" s="221"/>
      <c r="AL328" s="221"/>
    </row>
    <row collapsed="false" customFormat="false" customHeight="true" hidden="false" ht="12" outlineLevel="0" r="329">
      <c r="C329" s="214" t="s">
        <v>21</v>
      </c>
      <c r="D329" s="117" t="n">
        <f aca="false">AD330</f>
        <v>0</v>
      </c>
      <c r="F329" s="215" t="inlineStr">
        <f aca="false">F328+1</f>
        <is>
          <t/>
        </is>
      </c>
      <c r="G329" s="119"/>
      <c r="H329" s="119"/>
      <c r="I329" s="120"/>
      <c r="J329" s="121"/>
      <c r="K329" s="121"/>
      <c r="L329" s="121"/>
      <c r="M329" s="121"/>
      <c r="N329" s="121"/>
      <c r="O329" s="121"/>
      <c r="P329" s="121"/>
      <c r="Q329" s="121"/>
      <c r="R329" s="122"/>
      <c r="S329" s="122"/>
      <c r="T329" s="122"/>
      <c r="U329" s="217"/>
      <c r="V329" s="218" t="n">
        <f aca="false">$V$2</f>
        <v>1</v>
      </c>
      <c r="W329" s="219" t="n">
        <f aca="false">IF(J329&lt;&gt;0,VLOOKUP(J329,Max_tider,2,0),0)</f>
        <v>0</v>
      </c>
      <c r="X329" s="219" t="n">
        <f aca="false">IF(K329&lt;&gt;0,VLOOKUP(K329,AT_tider,2,0),0)</f>
        <v>0</v>
      </c>
      <c r="Y329" s="219" t="n">
        <f aca="false">IF(L329&lt;&gt;0,VLOOKUP(L329,SubAT_tider,2,0),0)</f>
        <v>0</v>
      </c>
      <c r="Z329" s="219" t="n">
        <f aca="false">IF(M329&lt;&gt;0,VLOOKUP(M329,IG_tider,2,0),0)</f>
        <v>0</v>
      </c>
      <c r="AA329" s="219"/>
      <c r="AB329" s="219"/>
      <c r="AC329" s="219" t="n">
        <f aca="false">IF(P329&lt;&gt;0,VLOOKUP(P329,Power_tider,2,0),0)</f>
        <v>0</v>
      </c>
      <c r="AD329" s="219" t="n">
        <f aca="false">IF(Q329&lt;&gt;0,VLOOKUP(Q329,FS_tider,2,0),0)</f>
        <v>0</v>
      </c>
      <c r="AE329" s="218"/>
      <c r="AF329" s="218" t="n">
        <f aca="false">SUM(W329:AE329)</f>
        <v>0</v>
      </c>
      <c r="AG329" s="220" t="n">
        <f aca="false">((AC329*2)+(W329*2)+(X329*1)+(Y329*0.77)+(Z329*0.68)+(AD329*0.8))</f>
        <v>0</v>
      </c>
      <c r="AH329" s="220" t="n">
        <f aca="false">(AG329+(((I329*V329)-SUM(W329:AE329))*0.3))</f>
        <v>0</v>
      </c>
      <c r="AI329" s="221" t="str">
        <f aca="false">IF(AH329&gt;1,AVERAGE(AH328:AH329),"")</f>
        <v/>
      </c>
      <c r="AJ329" s="221" t="str">
        <f aca="false">IF(AH329&gt;1,AVERAGE(AH327:AH329),"")</f>
        <v/>
      </c>
      <c r="AK329" s="221"/>
      <c r="AL329" s="221"/>
    </row>
    <row collapsed="false" customFormat="false" customHeight="true" hidden="false" ht="12" outlineLevel="0" r="330">
      <c r="C330" s="214" t="s">
        <v>22</v>
      </c>
      <c r="D330" s="117" t="n">
        <f aca="false">AE330</f>
        <v>0</v>
      </c>
      <c r="E330" s="117"/>
      <c r="F330" s="225"/>
      <c r="G330" s="131"/>
      <c r="H330" s="131"/>
      <c r="I330" s="132" t="n">
        <f aca="false">SUM(I323:I329)/60</f>
        <v>0</v>
      </c>
      <c r="J330" s="133"/>
      <c r="K330" s="131"/>
      <c r="L330" s="131"/>
      <c r="M330" s="131"/>
      <c r="N330" s="131"/>
      <c r="O330" s="131"/>
      <c r="P330" s="131"/>
      <c r="Q330" s="131"/>
      <c r="R330" s="131"/>
      <c r="S330" s="131"/>
      <c r="T330" s="131"/>
      <c r="U330" s="226" t="s">
        <v>135</v>
      </c>
      <c r="V330" s="190"/>
      <c r="W330" s="227" t="n">
        <f aca="false">SUM(W323:W329)</f>
        <v>0</v>
      </c>
      <c r="X330" s="227" t="n">
        <f aca="false">SUM(X323:X329)</f>
        <v>0</v>
      </c>
      <c r="Y330" s="227" t="n">
        <f aca="false">SUM(Y323:Y329)</f>
        <v>0</v>
      </c>
      <c r="Z330" s="227" t="n">
        <f aca="false">SUM(Z323:Z329)</f>
        <v>0</v>
      </c>
      <c r="AA330" s="227" t="n">
        <f aca="false">SUM(AA323:AA329)</f>
        <v>0</v>
      </c>
      <c r="AB330" s="227" t="n">
        <f aca="false">SUM(AB323:AB329)</f>
        <v>0</v>
      </c>
      <c r="AC330" s="227" t="n">
        <f aca="false">SUM(AC323:AC329)</f>
        <v>0</v>
      </c>
      <c r="AD330" s="227" t="n">
        <f aca="false">SUM(AD323:AD329)</f>
        <v>0</v>
      </c>
      <c r="AE330" s="227" t="n">
        <f aca="false">SUM(AE323:AE329)</f>
        <v>0</v>
      </c>
      <c r="AF330" s="228" t="n">
        <f aca="false">SUM(AF323:AF329)</f>
        <v>0</v>
      </c>
      <c r="AG330" s="228" t="n">
        <f aca="false">SUM(AG323:AG329)</f>
        <v>0</v>
      </c>
      <c r="AH330" s="228" t="n">
        <f aca="false">SUM(AH323:AH329)</f>
        <v>0</v>
      </c>
      <c r="AI330" s="221"/>
      <c r="AJ330" s="221"/>
      <c r="AK330" s="221" t="b">
        <f aca="false">IF(AH330&gt;1,AVERAGE(AH330,AH321,AH312,AH303,AH294))</f>
        <v>0</v>
      </c>
      <c r="AL330" s="221" t="b">
        <f aca="false">IF(AH330&gt;1,AVERAGE(AH330,AH321))</f>
        <v>0</v>
      </c>
    </row>
    <row collapsed="false" customFormat="false" customHeight="true" hidden="false" ht="12" outlineLevel="0" r="331">
      <c r="E331" s="117"/>
      <c r="F331" s="230" t="s">
        <v>250</v>
      </c>
      <c r="W331" s="117"/>
      <c r="X331" s="117"/>
      <c r="Y331" s="117"/>
      <c r="Z331" s="117"/>
      <c r="AA331" s="117"/>
      <c r="AB331" s="117"/>
      <c r="AC331" s="117"/>
      <c r="AD331" s="117"/>
      <c r="AE331" s="117"/>
      <c r="AF331" s="231" t="str">
        <f aca="false">IF(SUM(W331:AE331)&gt;0,(SUM(W331:AE331)),"")</f>
        <v/>
      </c>
    </row>
    <row collapsed="false" customFormat="false" customHeight="true" hidden="false" ht="12" outlineLevel="0" r="332">
      <c r="A332" s="212" t="s">
        <v>12</v>
      </c>
      <c r="B332" s="213" t="n">
        <f aca="false">I339</f>
        <v>0</v>
      </c>
      <c r="C332" s="214" t="s">
        <v>15</v>
      </c>
      <c r="D332" s="117" t="n">
        <f aca="false">X339</f>
        <v>0</v>
      </c>
      <c r="F332" s="215" t="inlineStr">
        <f aca="false">F329+1</f>
        <is>
          <t/>
        </is>
      </c>
      <c r="G332" s="119"/>
      <c r="H332" s="119"/>
      <c r="I332" s="120"/>
      <c r="J332" s="121"/>
      <c r="K332" s="121"/>
      <c r="L332" s="121"/>
      <c r="M332" s="121"/>
      <c r="N332" s="121"/>
      <c r="O332" s="121"/>
      <c r="P332" s="121"/>
      <c r="Q332" s="121"/>
      <c r="R332" s="122"/>
      <c r="S332" s="122"/>
      <c r="T332" s="122"/>
      <c r="U332" s="217"/>
      <c r="V332" s="218" t="n">
        <f aca="false">$V$2</f>
        <v>1</v>
      </c>
      <c r="W332" s="219" t="n">
        <f aca="false">IF(J332&lt;&gt;0,VLOOKUP(J332,Max_tider,2,0),0)</f>
        <v>0</v>
      </c>
      <c r="X332" s="219" t="n">
        <f aca="false">IF(K332&lt;&gt;0,VLOOKUP(K332,AT_tider,2,0),0)</f>
        <v>0</v>
      </c>
      <c r="Y332" s="219" t="n">
        <f aca="false">IF(L332&lt;&gt;0,VLOOKUP(L332,SubAT_tider,2,0),0)</f>
        <v>0</v>
      </c>
      <c r="Z332" s="219" t="n">
        <f aca="false">IF(M332&lt;&gt;0,VLOOKUP(M332,IG_tider,2,0),0)</f>
        <v>0</v>
      </c>
      <c r="AA332" s="219"/>
      <c r="AB332" s="219"/>
      <c r="AC332" s="219" t="n">
        <f aca="false">IF(P332&lt;&gt;0,VLOOKUP(P332,Power_tider,2,0),0)</f>
        <v>0</v>
      </c>
      <c r="AD332" s="219" t="n">
        <f aca="false">IF(Q332&lt;&gt;0,VLOOKUP(Q332,FS_tider,2,0),0)</f>
        <v>0</v>
      </c>
      <c r="AE332" s="218"/>
      <c r="AF332" s="218" t="n">
        <f aca="false">SUM(W332:AE332)</f>
        <v>0</v>
      </c>
      <c r="AG332" s="220" t="n">
        <f aca="false">((AC332*2)+(W332*2)+(X332*1)+(Y332*0.77)+(Z332*0.68)+(AD332*0.8))</f>
        <v>0</v>
      </c>
      <c r="AH332" s="220" t="n">
        <f aca="false">(AG332+(((I332*V332)-SUM(W332:AE332))*0.3))</f>
        <v>0</v>
      </c>
      <c r="AI332" s="221" t="str">
        <f aca="false">IF(AH332&gt;1,AVERAGE(AH329,AH332),"")</f>
        <v/>
      </c>
      <c r="AJ332" s="221" t="str">
        <f aca="false">IF(AH332&gt;1,AVERAGE(AH328,AH329,AH332),"")</f>
        <v/>
      </c>
      <c r="AK332" s="221"/>
      <c r="AL332" s="221"/>
    </row>
    <row collapsed="false" customFormat="false" customHeight="true" hidden="false" ht="12" outlineLevel="0" r="333">
      <c r="A333" s="222" t="s">
        <v>13</v>
      </c>
      <c r="B333" s="213" t="n">
        <f aca="false">W339</f>
        <v>0</v>
      </c>
      <c r="C333" s="214" t="s">
        <v>16</v>
      </c>
      <c r="D333" s="117" t="n">
        <f aca="false">Y339</f>
        <v>0</v>
      </c>
      <c r="F333" s="215" t="inlineStr">
        <f aca="false">F332+1</f>
        <is>
          <t/>
        </is>
      </c>
      <c r="G333" s="119"/>
      <c r="H333" s="119"/>
      <c r="I333" s="120"/>
      <c r="J333" s="121"/>
      <c r="K333" s="121"/>
      <c r="L333" s="121"/>
      <c r="M333" s="121"/>
      <c r="N333" s="126"/>
      <c r="O333" s="126"/>
      <c r="P333" s="126"/>
      <c r="Q333" s="121"/>
      <c r="R333" s="122"/>
      <c r="S333" s="122"/>
      <c r="T333" s="122"/>
      <c r="U333" s="217"/>
      <c r="V333" s="218" t="n">
        <f aca="false">$V$2</f>
        <v>1</v>
      </c>
      <c r="W333" s="219" t="n">
        <f aca="false">IF(J333&lt;&gt;0,VLOOKUP(J333,Max_tider,2,0),0)</f>
        <v>0</v>
      </c>
      <c r="X333" s="219" t="n">
        <f aca="false">IF(K333&lt;&gt;0,VLOOKUP(K333,AT_tider,2,0),0)</f>
        <v>0</v>
      </c>
      <c r="Y333" s="219" t="n">
        <f aca="false">IF(L333&lt;&gt;0,VLOOKUP(L333,SubAT_tider,2,0),0)</f>
        <v>0</v>
      </c>
      <c r="Z333" s="219" t="n">
        <f aca="false">IF(M333&lt;&gt;0,VLOOKUP(M333,IG_tider,2,0),0)</f>
        <v>0</v>
      </c>
      <c r="AA333" s="219"/>
      <c r="AB333" s="219"/>
      <c r="AC333" s="219" t="n">
        <f aca="false">IF(P333&lt;&gt;0,VLOOKUP(P333,Power_tider,2,0),0)</f>
        <v>0</v>
      </c>
      <c r="AD333" s="219" t="n">
        <f aca="false">IF(Q333&lt;&gt;0,VLOOKUP(Q333,FS_tider,2,0),0)</f>
        <v>0</v>
      </c>
      <c r="AE333" s="218"/>
      <c r="AF333" s="218" t="n">
        <f aca="false">SUM(W333:AE333)</f>
        <v>0</v>
      </c>
      <c r="AG333" s="220" t="n">
        <f aca="false">((AC333*2)+(W333*2)+(X333*1)+(Y333*0.77)+(Z333*0.68)+(AD333*0.8))</f>
        <v>0</v>
      </c>
      <c r="AH333" s="220" t="n">
        <f aca="false">(AG333+(((I333*V333)-SUM(W333:AE333))*0.3))</f>
        <v>0</v>
      </c>
      <c r="AI333" s="221" t="str">
        <f aca="false">IF(AH333&gt;1,AVERAGE(AH332:AH333),"")</f>
        <v/>
      </c>
      <c r="AJ333" s="221" t="str">
        <f aca="false">IF(AH333&gt;1,AVERAGE(AH329,AH332,AH333),"")</f>
        <v/>
      </c>
      <c r="AK333" s="221"/>
      <c r="AL333" s="221"/>
    </row>
    <row collapsed="false" customFormat="false" customHeight="true" hidden="false" ht="12" outlineLevel="0" r="334">
      <c r="C334" s="223" t="s">
        <v>17</v>
      </c>
      <c r="D334" s="117" t="n">
        <f aca="false">Z339</f>
        <v>0</v>
      </c>
      <c r="F334" s="215" t="inlineStr">
        <f aca="false">F333+1</f>
        <is>
          <t/>
        </is>
      </c>
      <c r="G334" s="119"/>
      <c r="H334" s="119"/>
      <c r="I334" s="126"/>
      <c r="J334" s="126"/>
      <c r="K334" s="126"/>
      <c r="L334" s="126"/>
      <c r="M334" s="126"/>
      <c r="N334" s="126"/>
      <c r="O334" s="126"/>
      <c r="P334" s="126"/>
      <c r="Q334" s="126"/>
      <c r="R334" s="122"/>
      <c r="S334" s="122"/>
      <c r="T334" s="122"/>
      <c r="U334" s="224"/>
      <c r="V334" s="218" t="n">
        <f aca="false">$V$2</f>
        <v>1</v>
      </c>
      <c r="W334" s="219" t="n">
        <f aca="false">IF(J334&lt;&gt;0,VLOOKUP(J334,Max_tider,2,0),0)</f>
        <v>0</v>
      </c>
      <c r="X334" s="219" t="n">
        <f aca="false">IF(K334&lt;&gt;0,VLOOKUP(K334,AT_tider,2,0),0)</f>
        <v>0</v>
      </c>
      <c r="Y334" s="219" t="n">
        <f aca="false">IF(L334&lt;&gt;0,VLOOKUP(L334,SubAT_tider,2,0),0)</f>
        <v>0</v>
      </c>
      <c r="Z334" s="219" t="n">
        <f aca="false">IF(M334&lt;&gt;0,VLOOKUP(M334,IG_tider,2,0),0)</f>
        <v>0</v>
      </c>
      <c r="AA334" s="219"/>
      <c r="AB334" s="219"/>
      <c r="AC334" s="219" t="n">
        <f aca="false">IF(P334&lt;&gt;0,VLOOKUP(P334,Power_tider,2,0),0)</f>
        <v>0</v>
      </c>
      <c r="AD334" s="219" t="n">
        <f aca="false">IF(Q334&lt;&gt;0,VLOOKUP(Q334,FS_tider,2,0),0)</f>
        <v>0</v>
      </c>
      <c r="AE334" s="218"/>
      <c r="AF334" s="218" t="n">
        <f aca="false">SUM(W334:AE334)</f>
        <v>0</v>
      </c>
      <c r="AG334" s="220" t="n">
        <f aca="false">((AC334*2)+(W334*2)+(X334*1)+(Y334*0.77)+(Z334*0.68)+(AD334*0.8))</f>
        <v>0</v>
      </c>
      <c r="AH334" s="220" t="n">
        <f aca="false">(AG334+(((I334*V334)-SUM(W334:AE334))*0.3))</f>
        <v>0</v>
      </c>
      <c r="AI334" s="221" t="str">
        <f aca="false">IF(AH334&gt;1,AVERAGE(AH333:AH334),"")</f>
        <v/>
      </c>
      <c r="AJ334" s="221" t="str">
        <f aca="false">IF(AH334&gt;1,AVERAGE(AH332:AH334),"")</f>
        <v/>
      </c>
      <c r="AK334" s="221"/>
      <c r="AL334" s="221"/>
    </row>
    <row collapsed="false" customFormat="false" customHeight="true" hidden="false" ht="12" outlineLevel="0" r="335">
      <c r="C335" s="223" t="s">
        <v>69</v>
      </c>
      <c r="D335" s="117" t="n">
        <f aca="false">AA339</f>
        <v>0</v>
      </c>
      <c r="F335" s="215" t="inlineStr">
        <f aca="false">F334+1</f>
        <is>
          <t/>
        </is>
      </c>
      <c r="G335" s="119"/>
      <c r="H335" s="119"/>
      <c r="I335" s="120"/>
      <c r="J335" s="126"/>
      <c r="K335" s="121"/>
      <c r="L335" s="121"/>
      <c r="M335" s="121"/>
      <c r="N335" s="126"/>
      <c r="O335" s="126"/>
      <c r="P335" s="127"/>
      <c r="Q335" s="121"/>
      <c r="R335" s="122"/>
      <c r="S335" s="122"/>
      <c r="T335" s="122"/>
      <c r="U335" s="217"/>
      <c r="V335" s="218" t="n">
        <f aca="false">$V$2</f>
        <v>1</v>
      </c>
      <c r="W335" s="219" t="n">
        <f aca="false">IF(J335&lt;&gt;0,VLOOKUP(J335,Max_tider,2,0),0)</f>
        <v>0</v>
      </c>
      <c r="X335" s="219" t="n">
        <f aca="false">IF(K335&lt;&gt;0,VLOOKUP(K335,AT_tider,2,0),0)</f>
        <v>0</v>
      </c>
      <c r="Y335" s="219" t="n">
        <f aca="false">IF(L335&lt;&gt;0,VLOOKUP(L335,SubAT_tider,2,0),0)</f>
        <v>0</v>
      </c>
      <c r="Z335" s="219" t="n">
        <f aca="false">IF(M335&lt;&gt;0,VLOOKUP(M335,IG_tider,2,0),0)</f>
        <v>0</v>
      </c>
      <c r="AA335" s="219"/>
      <c r="AB335" s="219"/>
      <c r="AC335" s="219" t="n">
        <f aca="false">IF(P335&lt;&gt;0,VLOOKUP(P335,Power_tider,2,0),0)</f>
        <v>0</v>
      </c>
      <c r="AD335" s="219" t="n">
        <f aca="false">IF(Q335&lt;&gt;0,VLOOKUP(Q335,FS_tider,2,0),0)</f>
        <v>0</v>
      </c>
      <c r="AE335" s="218"/>
      <c r="AF335" s="218" t="n">
        <f aca="false">SUM(W335:AE335)</f>
        <v>0</v>
      </c>
      <c r="AG335" s="220" t="n">
        <f aca="false">((AC335*2)+(W335*2)+(X335*1)+(Y335*0.77)+(Z335*0.68)+(AD335*0.8))</f>
        <v>0</v>
      </c>
      <c r="AH335" s="220" t="n">
        <f aca="false">(AG335+(((I335*V335)-SUM(W335:AE335))*0.3))</f>
        <v>0</v>
      </c>
      <c r="AI335" s="221" t="str">
        <f aca="false">IF(AH335&gt;1,AVERAGE(AH334:AH335),"")</f>
        <v/>
      </c>
      <c r="AJ335" s="221" t="str">
        <f aca="false">IF(AH335&gt;1,AVERAGE(AH333:AH335),"")</f>
        <v/>
      </c>
      <c r="AK335" s="221"/>
      <c r="AL335" s="221"/>
    </row>
    <row collapsed="false" customFormat="false" customHeight="true" hidden="false" ht="12" outlineLevel="0" r="336">
      <c r="C336" s="223" t="s">
        <v>70</v>
      </c>
      <c r="D336" s="117" t="n">
        <f aca="false">AB339</f>
        <v>0</v>
      </c>
      <c r="F336" s="215" t="inlineStr">
        <f aca="false">F335+1</f>
        <is>
          <t/>
        </is>
      </c>
      <c r="G336" s="119"/>
      <c r="H336" s="119"/>
      <c r="I336" s="120"/>
      <c r="J336" s="121"/>
      <c r="K336" s="121"/>
      <c r="L336" s="121"/>
      <c r="M336" s="121"/>
      <c r="N336" s="121"/>
      <c r="O336" s="121"/>
      <c r="P336" s="121"/>
      <c r="Q336" s="121"/>
      <c r="R336" s="122"/>
      <c r="S336" s="122"/>
      <c r="T336" s="122"/>
      <c r="U336" s="224"/>
      <c r="V336" s="218" t="n">
        <f aca="false">$V$2</f>
        <v>1</v>
      </c>
      <c r="W336" s="219" t="n">
        <f aca="false">IF(J336&lt;&gt;0,VLOOKUP(J336,Max_tider,2,0),0)</f>
        <v>0</v>
      </c>
      <c r="X336" s="219" t="n">
        <f aca="false">IF(K336&lt;&gt;0,VLOOKUP(K336,AT_tider,2,0),0)</f>
        <v>0</v>
      </c>
      <c r="Y336" s="219" t="n">
        <f aca="false">IF(L336&lt;&gt;0,VLOOKUP(L336,SubAT_tider,2,0),0)</f>
        <v>0</v>
      </c>
      <c r="Z336" s="219" t="n">
        <f aca="false">IF(M336&lt;&gt;0,VLOOKUP(M336,IG_tider,2,0),0)</f>
        <v>0</v>
      </c>
      <c r="AA336" s="219"/>
      <c r="AB336" s="219"/>
      <c r="AC336" s="219" t="n">
        <f aca="false">IF(P336&lt;&gt;0,VLOOKUP(P336,Power_tider,2,0),0)</f>
        <v>0</v>
      </c>
      <c r="AD336" s="219" t="n">
        <f aca="false">IF(Q336&lt;&gt;0,VLOOKUP(Q336,FS_tider,2,0),0)</f>
        <v>0</v>
      </c>
      <c r="AE336" s="218"/>
      <c r="AF336" s="218" t="n">
        <f aca="false">SUM(W336:AE336)</f>
        <v>0</v>
      </c>
      <c r="AG336" s="220" t="n">
        <f aca="false">((AC336*2)+(W336*2)+(X336*1)+(Y336*0.77)+(Z336*0.68)+(AD336*0.8))</f>
        <v>0</v>
      </c>
      <c r="AH336" s="220" t="n">
        <f aca="false">(AG336+(((I336*V336)-SUM(W336:AE336))*0.3))</f>
        <v>0</v>
      </c>
      <c r="AI336" s="221" t="str">
        <f aca="false">IF(AH336&gt;1,AVERAGE(AH335:AH336),"")</f>
        <v/>
      </c>
      <c r="AJ336" s="221" t="str">
        <f aca="false">IF(AH336&gt;1,AVERAGE(AH334:AH336),"")</f>
        <v/>
      </c>
      <c r="AK336" s="221"/>
      <c r="AL336" s="221"/>
    </row>
    <row collapsed="false" customFormat="false" customHeight="true" hidden="false" ht="12" outlineLevel="0" r="337">
      <c r="C337" s="214" t="s">
        <v>20</v>
      </c>
      <c r="D337" s="117" t="n">
        <f aca="false">AC339</f>
        <v>0</v>
      </c>
      <c r="F337" s="215" t="inlineStr">
        <f aca="false">F336+1</f>
        <is>
          <t/>
        </is>
      </c>
      <c r="G337" s="119"/>
      <c r="H337" s="119"/>
      <c r="I337" s="120"/>
      <c r="J337" s="127"/>
      <c r="K337" s="121"/>
      <c r="L337" s="121"/>
      <c r="M337" s="121"/>
      <c r="N337" s="121"/>
      <c r="O337" s="121"/>
      <c r="P337" s="121"/>
      <c r="Q337" s="121"/>
      <c r="R337" s="122"/>
      <c r="S337" s="122"/>
      <c r="T337" s="122"/>
      <c r="U337" s="224"/>
      <c r="V337" s="218" t="n">
        <f aca="false">$V$2</f>
        <v>1</v>
      </c>
      <c r="W337" s="219" t="n">
        <f aca="false">IF(J337&lt;&gt;0,VLOOKUP(J337,Max_tider,2,0),0)</f>
        <v>0</v>
      </c>
      <c r="X337" s="219" t="n">
        <f aca="false">IF(K337&lt;&gt;0,VLOOKUP(K337,AT_tider,2,0),0)</f>
        <v>0</v>
      </c>
      <c r="Y337" s="219" t="n">
        <f aca="false">IF(L337&lt;&gt;0,VLOOKUP(L337,SubAT_tider,2,0),0)</f>
        <v>0</v>
      </c>
      <c r="Z337" s="219" t="n">
        <f aca="false">IF(M337&lt;&gt;0,VLOOKUP(M337,IG_tider,2,0),0)</f>
        <v>0</v>
      </c>
      <c r="AA337" s="219"/>
      <c r="AB337" s="219"/>
      <c r="AC337" s="219" t="n">
        <f aca="false">IF(P337&lt;&gt;0,VLOOKUP(P337,Power_tider,2,0),0)</f>
        <v>0</v>
      </c>
      <c r="AD337" s="219" t="n">
        <f aca="false">IF(Q337&lt;&gt;0,VLOOKUP(Q337,FS_tider,2,0),0)</f>
        <v>0</v>
      </c>
      <c r="AE337" s="218"/>
      <c r="AF337" s="218" t="n">
        <f aca="false">SUM(W337:AE337)</f>
        <v>0</v>
      </c>
      <c r="AG337" s="220" t="n">
        <f aca="false">((AC337*2)+(W337*2)+(X337*1)+(Y337*0.77)+(Z337*0.68)+(AD337*0.8))</f>
        <v>0</v>
      </c>
      <c r="AH337" s="220" t="n">
        <f aca="false">(AG337+(((I337*V337)-SUM(W337:AE337))*0.3))</f>
        <v>0</v>
      </c>
      <c r="AI337" s="221" t="str">
        <f aca="false">IF(AH337&gt;1,AVERAGE(AH336:AH337),"")</f>
        <v/>
      </c>
      <c r="AJ337" s="221" t="str">
        <f aca="false">IF(AH337&gt;1,AVERAGE(AH335:AH337),"")</f>
        <v/>
      </c>
      <c r="AK337" s="221"/>
      <c r="AL337" s="221"/>
    </row>
    <row collapsed="false" customFormat="false" customHeight="true" hidden="false" ht="12" outlineLevel="0" r="338">
      <c r="C338" s="214" t="s">
        <v>21</v>
      </c>
      <c r="D338" s="117" t="n">
        <f aca="false">AD339</f>
        <v>0</v>
      </c>
      <c r="F338" s="215" t="inlineStr">
        <f aca="false">F337+1</f>
        <is>
          <t/>
        </is>
      </c>
      <c r="G338" s="119"/>
      <c r="H338" s="119"/>
      <c r="I338" s="120"/>
      <c r="J338" s="121"/>
      <c r="K338" s="121"/>
      <c r="L338" s="121"/>
      <c r="M338" s="121"/>
      <c r="N338" s="121"/>
      <c r="O338" s="121"/>
      <c r="P338" s="121"/>
      <c r="Q338" s="121"/>
      <c r="R338" s="122"/>
      <c r="S338" s="122"/>
      <c r="T338" s="122"/>
      <c r="U338" s="217"/>
      <c r="V338" s="218" t="n">
        <f aca="false">$V$2</f>
        <v>1</v>
      </c>
      <c r="W338" s="219" t="n">
        <f aca="false">IF(J338&lt;&gt;0,VLOOKUP(J338,Max_tider,2,0),0)</f>
        <v>0</v>
      </c>
      <c r="X338" s="219" t="n">
        <f aca="false">IF(K338&lt;&gt;0,VLOOKUP(K338,AT_tider,2,0),0)</f>
        <v>0</v>
      </c>
      <c r="Y338" s="219" t="n">
        <f aca="false">IF(L338&lt;&gt;0,VLOOKUP(L338,SubAT_tider,2,0),0)</f>
        <v>0</v>
      </c>
      <c r="Z338" s="219" t="n">
        <f aca="false">IF(M338&lt;&gt;0,VLOOKUP(M338,IG_tider,2,0),0)</f>
        <v>0</v>
      </c>
      <c r="AA338" s="219"/>
      <c r="AB338" s="219"/>
      <c r="AC338" s="219" t="n">
        <f aca="false">IF(P338&lt;&gt;0,VLOOKUP(P338,Power_tider,2,0),0)</f>
        <v>0</v>
      </c>
      <c r="AD338" s="219" t="n">
        <f aca="false">IF(Q338&lt;&gt;0,VLOOKUP(Q338,FS_tider,2,0),0)</f>
        <v>0</v>
      </c>
      <c r="AE338" s="218"/>
      <c r="AF338" s="218" t="n">
        <f aca="false">SUM(W338:AE338)</f>
        <v>0</v>
      </c>
      <c r="AG338" s="220" t="n">
        <f aca="false">((AC338*2)+(W338*2)+(X338*1)+(Y338*0.77)+(Z338*0.68)+(AD338*0.8))</f>
        <v>0</v>
      </c>
      <c r="AH338" s="220" t="n">
        <f aca="false">(AG338+(((I338*V338)-SUM(W338:AE338))*0.3))</f>
        <v>0</v>
      </c>
      <c r="AI338" s="221" t="str">
        <f aca="false">IF(AH338&gt;1,AVERAGE(AH337:AH338),"")</f>
        <v/>
      </c>
      <c r="AJ338" s="221" t="str">
        <f aca="false">IF(AH338&gt;1,AVERAGE(AH336:AH338),"")</f>
        <v/>
      </c>
      <c r="AK338" s="221"/>
      <c r="AL338" s="221"/>
    </row>
    <row collapsed="false" customFormat="false" customHeight="true" hidden="false" ht="12" outlineLevel="0" r="339">
      <c r="C339" s="214" t="s">
        <v>22</v>
      </c>
      <c r="D339" s="117" t="n">
        <f aca="false">AE339</f>
        <v>0</v>
      </c>
      <c r="E339" s="117"/>
      <c r="F339" s="225"/>
      <c r="G339" s="131"/>
      <c r="H339" s="131"/>
      <c r="I339" s="132" t="n">
        <f aca="false">SUM(I332:I338)/60</f>
        <v>0</v>
      </c>
      <c r="J339" s="133"/>
      <c r="K339" s="131"/>
      <c r="L339" s="131"/>
      <c r="M339" s="131"/>
      <c r="N339" s="131"/>
      <c r="O339" s="131"/>
      <c r="P339" s="131"/>
      <c r="Q339" s="131"/>
      <c r="R339" s="131"/>
      <c r="S339" s="131"/>
      <c r="T339" s="131"/>
      <c r="U339" s="226" t="s">
        <v>135</v>
      </c>
      <c r="V339" s="190"/>
      <c r="W339" s="227" t="n">
        <f aca="false">SUM(W332:W338)</f>
        <v>0</v>
      </c>
      <c r="X339" s="227" t="n">
        <f aca="false">SUM(X332:X338)</f>
        <v>0</v>
      </c>
      <c r="Y339" s="227" t="n">
        <f aca="false">SUM(Y332:Y338)</f>
        <v>0</v>
      </c>
      <c r="Z339" s="227" t="n">
        <f aca="false">SUM(Z332:Z338)</f>
        <v>0</v>
      </c>
      <c r="AA339" s="227" t="n">
        <f aca="false">SUM(AA332:AA338)</f>
        <v>0</v>
      </c>
      <c r="AB339" s="227" t="n">
        <f aca="false">SUM(AB332:AB338)</f>
        <v>0</v>
      </c>
      <c r="AC339" s="227" t="n">
        <f aca="false">SUM(AC332:AC338)</f>
        <v>0</v>
      </c>
      <c r="AD339" s="227" t="n">
        <f aca="false">SUM(AD332:AD338)</f>
        <v>0</v>
      </c>
      <c r="AE339" s="227" t="n">
        <f aca="false">SUM(AE332:AE338)</f>
        <v>0</v>
      </c>
      <c r="AF339" s="228" t="n">
        <f aca="false">SUM(AF332:AF338)</f>
        <v>0</v>
      </c>
      <c r="AG339" s="228" t="n">
        <f aca="false">SUM(AG332:AG338)</f>
        <v>0</v>
      </c>
      <c r="AH339" s="228" t="n">
        <f aca="false">SUM(AH332:AH338)</f>
        <v>0</v>
      </c>
      <c r="AI339" s="221"/>
      <c r="AJ339" s="221"/>
      <c r="AK339" s="221" t="b">
        <f aca="false">IF(AH339&gt;1,AVERAGE(AH339,AH330,AH321,AH312,AH303))</f>
        <v>0</v>
      </c>
      <c r="AL339" s="221" t="b">
        <f aca="false">IF(AH339&gt;1,AVERAGE(AH339,AH330))</f>
        <v>0</v>
      </c>
    </row>
    <row collapsed="false" customFormat="false" customHeight="true" hidden="false" ht="12" outlineLevel="0" r="340">
      <c r="E340" s="117"/>
      <c r="F340" s="230" t="s">
        <v>251</v>
      </c>
      <c r="W340" s="117"/>
      <c r="X340" s="117"/>
      <c r="Y340" s="117"/>
      <c r="Z340" s="117"/>
      <c r="AA340" s="117"/>
      <c r="AB340" s="117"/>
      <c r="AC340" s="117"/>
      <c r="AD340" s="117"/>
      <c r="AE340" s="117"/>
      <c r="AF340" s="231" t="str">
        <f aca="false">IF(SUM(W340:AE340)&gt;0,(SUM(W340:AE340)),"")</f>
        <v/>
      </c>
    </row>
    <row collapsed="false" customFormat="false" customHeight="true" hidden="false" ht="12" outlineLevel="0" r="341">
      <c r="A341" s="212" t="s">
        <v>12</v>
      </c>
      <c r="B341" s="213" t="n">
        <f aca="false">I348</f>
        <v>0</v>
      </c>
      <c r="C341" s="214" t="s">
        <v>15</v>
      </c>
      <c r="D341" s="117" t="n">
        <f aca="false">X348</f>
        <v>0</v>
      </c>
      <c r="F341" s="215" t="inlineStr">
        <f aca="false">F338+1</f>
        <is>
          <t/>
        </is>
      </c>
      <c r="G341" s="119"/>
      <c r="H341" s="119"/>
      <c r="I341" s="120"/>
      <c r="J341" s="121"/>
      <c r="K341" s="121"/>
      <c r="L341" s="121"/>
      <c r="M341" s="121"/>
      <c r="N341" s="121"/>
      <c r="O341" s="121"/>
      <c r="P341" s="121"/>
      <c r="Q341" s="121"/>
      <c r="R341" s="122"/>
      <c r="S341" s="122"/>
      <c r="T341" s="122"/>
      <c r="U341" s="217"/>
      <c r="V341" s="218" t="n">
        <f aca="false">$V$2</f>
        <v>1</v>
      </c>
      <c r="W341" s="219" t="n">
        <f aca="false">IF(J341&lt;&gt;0,VLOOKUP(J341,Max_tider,2,0),0)</f>
        <v>0</v>
      </c>
      <c r="X341" s="219" t="n">
        <f aca="false">IF(K341&lt;&gt;0,VLOOKUP(K341,AT_tider,2,0),0)</f>
        <v>0</v>
      </c>
      <c r="Y341" s="219" t="n">
        <f aca="false">IF(L341&lt;&gt;0,VLOOKUP(L341,SubAT_tider,2,0),0)</f>
        <v>0</v>
      </c>
      <c r="Z341" s="219" t="n">
        <f aca="false">IF(M341&lt;&gt;0,VLOOKUP(M341,IG_tider,2,0),0)</f>
        <v>0</v>
      </c>
      <c r="AA341" s="219"/>
      <c r="AB341" s="219"/>
      <c r="AC341" s="219" t="n">
        <f aca="false">IF(P341&lt;&gt;0,VLOOKUP(P341,Power_tider,2,0),0)</f>
        <v>0</v>
      </c>
      <c r="AD341" s="219" t="n">
        <f aca="false">IF(Q341&lt;&gt;0,VLOOKUP(Q341,FS_tider,2,0),0)</f>
        <v>0</v>
      </c>
      <c r="AE341" s="218"/>
      <c r="AF341" s="218" t="n">
        <f aca="false">SUM(W341:AE341)</f>
        <v>0</v>
      </c>
      <c r="AG341" s="220" t="n">
        <f aca="false">((AC341*2)+(W341*2)+(X341*1)+(Y341*0.77)+(Z341*0.68)+(AD341*0.8))</f>
        <v>0</v>
      </c>
      <c r="AH341" s="220" t="n">
        <f aca="false">(AG341+(((I341*V341)-SUM(W341:AE341))*0.3))</f>
        <v>0</v>
      </c>
      <c r="AI341" s="221" t="str">
        <f aca="false">IF(AH341&gt;1,AVERAGE(AH338,AH341),"")</f>
        <v/>
      </c>
      <c r="AJ341" s="221" t="str">
        <f aca="false">IF(AH341&gt;1,AVERAGE(AH337,AH338,AH341),"")</f>
        <v/>
      </c>
      <c r="AK341" s="221"/>
      <c r="AL341" s="221"/>
    </row>
    <row collapsed="false" customFormat="false" customHeight="true" hidden="false" ht="12" outlineLevel="0" r="342">
      <c r="A342" s="222" t="s">
        <v>13</v>
      </c>
      <c r="B342" s="213" t="n">
        <f aca="false">W348</f>
        <v>0</v>
      </c>
      <c r="C342" s="214" t="s">
        <v>16</v>
      </c>
      <c r="D342" s="117" t="n">
        <f aca="false">Y348</f>
        <v>0</v>
      </c>
      <c r="F342" s="215" t="inlineStr">
        <f aca="false">F341+1</f>
        <is>
          <t/>
        </is>
      </c>
      <c r="G342" s="119"/>
      <c r="H342" s="119"/>
      <c r="I342" s="120"/>
      <c r="J342" s="121"/>
      <c r="K342" s="121"/>
      <c r="L342" s="121"/>
      <c r="M342" s="121"/>
      <c r="N342" s="126"/>
      <c r="O342" s="126"/>
      <c r="P342" s="126"/>
      <c r="Q342" s="121"/>
      <c r="R342" s="122"/>
      <c r="S342" s="122"/>
      <c r="T342" s="122"/>
      <c r="U342" s="217"/>
      <c r="V342" s="218" t="n">
        <f aca="false">$V$2</f>
        <v>1</v>
      </c>
      <c r="W342" s="219" t="n">
        <f aca="false">IF(J342&lt;&gt;0,VLOOKUP(J342,Max_tider,2,0),0)</f>
        <v>0</v>
      </c>
      <c r="X342" s="219" t="n">
        <f aca="false">IF(K342&lt;&gt;0,VLOOKUP(K342,AT_tider,2,0),0)</f>
        <v>0</v>
      </c>
      <c r="Y342" s="219" t="n">
        <f aca="false">IF(L342&lt;&gt;0,VLOOKUP(L342,SubAT_tider,2,0),0)</f>
        <v>0</v>
      </c>
      <c r="Z342" s="219" t="n">
        <f aca="false">IF(M342&lt;&gt;0,VLOOKUP(M342,IG_tider,2,0),0)</f>
        <v>0</v>
      </c>
      <c r="AA342" s="219"/>
      <c r="AB342" s="219"/>
      <c r="AC342" s="219" t="n">
        <f aca="false">IF(P342&lt;&gt;0,VLOOKUP(P342,Power_tider,2,0),0)</f>
        <v>0</v>
      </c>
      <c r="AD342" s="219" t="n">
        <f aca="false">IF(Q342&lt;&gt;0,VLOOKUP(Q342,FS_tider,2,0),0)</f>
        <v>0</v>
      </c>
      <c r="AE342" s="218"/>
      <c r="AF342" s="218" t="n">
        <f aca="false">SUM(W342:AE342)</f>
        <v>0</v>
      </c>
      <c r="AG342" s="220" t="n">
        <f aca="false">((AC342*2)+(W342*2)+(X342*1)+(Y342*0.77)+(Z342*0.68)+(AD342*0.8))</f>
        <v>0</v>
      </c>
      <c r="AH342" s="220" t="n">
        <f aca="false">(AG342+(((I342*V342)-SUM(W342:AE342))*0.3))</f>
        <v>0</v>
      </c>
      <c r="AI342" s="221" t="str">
        <f aca="false">IF(AH342&gt;1,AVERAGE(AH341:AH342),"")</f>
        <v/>
      </c>
      <c r="AJ342" s="221" t="str">
        <f aca="false">IF(AH342&gt;1,AVERAGE(AH338,AH341,AH342),"")</f>
        <v/>
      </c>
      <c r="AK342" s="221"/>
      <c r="AL342" s="221"/>
    </row>
    <row collapsed="false" customFormat="false" customHeight="true" hidden="false" ht="12" outlineLevel="0" r="343">
      <c r="C343" s="223" t="s">
        <v>17</v>
      </c>
      <c r="D343" s="117" t="n">
        <f aca="false">Z348</f>
        <v>0</v>
      </c>
      <c r="F343" s="215" t="inlineStr">
        <f aca="false">F342+1</f>
        <is>
          <t/>
        </is>
      </c>
      <c r="G343" s="119"/>
      <c r="H343" s="119"/>
      <c r="I343" s="126"/>
      <c r="J343" s="126"/>
      <c r="K343" s="126"/>
      <c r="L343" s="126"/>
      <c r="M343" s="126"/>
      <c r="N343" s="126"/>
      <c r="O343" s="126"/>
      <c r="P343" s="126"/>
      <c r="Q343" s="126"/>
      <c r="R343" s="122"/>
      <c r="S343" s="122"/>
      <c r="T343" s="122"/>
      <c r="U343" s="224"/>
      <c r="V343" s="218" t="n">
        <f aca="false">$V$2</f>
        <v>1</v>
      </c>
      <c r="W343" s="219" t="n">
        <f aca="false">IF(J343&lt;&gt;0,VLOOKUP(J343,Max_tider,2,0),0)</f>
        <v>0</v>
      </c>
      <c r="X343" s="219" t="n">
        <f aca="false">IF(K343&lt;&gt;0,VLOOKUP(K343,AT_tider,2,0),0)</f>
        <v>0</v>
      </c>
      <c r="Y343" s="219" t="n">
        <f aca="false">IF(L343&lt;&gt;0,VLOOKUP(L343,SubAT_tider,2,0),0)</f>
        <v>0</v>
      </c>
      <c r="Z343" s="219" t="n">
        <f aca="false">IF(M343&lt;&gt;0,VLOOKUP(M343,IG_tider,2,0),0)</f>
        <v>0</v>
      </c>
      <c r="AA343" s="219"/>
      <c r="AB343" s="219"/>
      <c r="AC343" s="219" t="n">
        <f aca="false">IF(P343&lt;&gt;0,VLOOKUP(P343,Power_tider,2,0),0)</f>
        <v>0</v>
      </c>
      <c r="AD343" s="219" t="n">
        <f aca="false">IF(Q343&lt;&gt;0,VLOOKUP(Q343,FS_tider,2,0),0)</f>
        <v>0</v>
      </c>
      <c r="AE343" s="218"/>
      <c r="AF343" s="218" t="n">
        <f aca="false">SUM(W343:AE343)</f>
        <v>0</v>
      </c>
      <c r="AG343" s="220" t="n">
        <f aca="false">((AC343*2)+(W343*2)+(X343*1)+(Y343*0.77)+(Z343*0.68)+(AD343*0.8))</f>
        <v>0</v>
      </c>
      <c r="AH343" s="220" t="n">
        <f aca="false">(AG343+(((I343*V343)-SUM(W343:AE343))*0.3))</f>
        <v>0</v>
      </c>
      <c r="AI343" s="221" t="str">
        <f aca="false">IF(AH343&gt;1,AVERAGE(AH342:AH343),"")</f>
        <v/>
      </c>
      <c r="AJ343" s="221" t="str">
        <f aca="false">IF(AH343&gt;1,AVERAGE(AH341:AH343),"")</f>
        <v/>
      </c>
      <c r="AK343" s="221"/>
      <c r="AL343" s="221"/>
    </row>
    <row collapsed="false" customFormat="false" customHeight="true" hidden="false" ht="12" outlineLevel="0" r="344">
      <c r="C344" s="223" t="s">
        <v>69</v>
      </c>
      <c r="D344" s="117" t="n">
        <f aca="false">AA348</f>
        <v>0</v>
      </c>
      <c r="F344" s="215" t="inlineStr">
        <f aca="false">F343+1</f>
        <is>
          <t/>
        </is>
      </c>
      <c r="G344" s="119"/>
      <c r="H344" s="119"/>
      <c r="I344" s="120"/>
      <c r="J344" s="121"/>
      <c r="K344" s="121"/>
      <c r="L344" s="121"/>
      <c r="M344" s="121"/>
      <c r="N344" s="121"/>
      <c r="O344" s="121"/>
      <c r="P344" s="121"/>
      <c r="Q344" s="121"/>
      <c r="R344" s="122"/>
      <c r="S344" s="122"/>
      <c r="T344" s="122"/>
      <c r="U344" s="217"/>
      <c r="V344" s="218" t="n">
        <f aca="false">$V$2</f>
        <v>1</v>
      </c>
      <c r="W344" s="219" t="n">
        <f aca="false">IF(J344&lt;&gt;0,VLOOKUP(J344,Max_tider,2,0),0)</f>
        <v>0</v>
      </c>
      <c r="X344" s="219" t="n">
        <f aca="false">IF(K344&lt;&gt;0,VLOOKUP(K344,AT_tider,2,0),0)</f>
        <v>0</v>
      </c>
      <c r="Y344" s="219" t="n">
        <f aca="false">IF(L344&lt;&gt;0,VLOOKUP(L344,SubAT_tider,2,0),0)</f>
        <v>0</v>
      </c>
      <c r="Z344" s="219" t="n">
        <f aca="false">IF(M344&lt;&gt;0,VLOOKUP(M344,IG_tider,2,0),0)</f>
        <v>0</v>
      </c>
      <c r="AA344" s="219"/>
      <c r="AB344" s="219"/>
      <c r="AC344" s="219" t="n">
        <f aca="false">IF(P344&lt;&gt;0,VLOOKUP(P344,Power_tider,2,0),0)</f>
        <v>0</v>
      </c>
      <c r="AD344" s="219" t="n">
        <f aca="false">IF(Q344&lt;&gt;0,VLOOKUP(Q344,FS_tider,2,0),0)</f>
        <v>0</v>
      </c>
      <c r="AE344" s="218"/>
      <c r="AF344" s="218" t="n">
        <f aca="false">SUM(W344:AE344)</f>
        <v>0</v>
      </c>
      <c r="AG344" s="220" t="n">
        <f aca="false">((AC344*2)+(W344*2)+(X344*1)+(Y344*0.77)+(Z344*0.68)+(AD344*0.8))</f>
        <v>0</v>
      </c>
      <c r="AH344" s="220" t="n">
        <f aca="false">(AG344+(((I344*V344)-SUM(W344:AE344))*0.3))</f>
        <v>0</v>
      </c>
      <c r="AI344" s="221" t="str">
        <f aca="false">IF(AH344&gt;1,AVERAGE(AH343:AH344),"")</f>
        <v/>
      </c>
      <c r="AJ344" s="221" t="str">
        <f aca="false">IF(AH344&gt;1,AVERAGE(AH342:AH344),"")</f>
        <v/>
      </c>
      <c r="AK344" s="221"/>
      <c r="AL344" s="221"/>
    </row>
    <row collapsed="false" customFormat="false" customHeight="true" hidden="false" ht="12" outlineLevel="0" r="345">
      <c r="C345" s="223" t="s">
        <v>70</v>
      </c>
      <c r="D345" s="117" t="n">
        <f aca="false">AB348</f>
        <v>0</v>
      </c>
      <c r="F345" s="215" t="inlineStr">
        <f aca="false">F344+1</f>
        <is>
          <t/>
        </is>
      </c>
      <c r="G345" s="119"/>
      <c r="H345" s="119"/>
      <c r="I345" s="120"/>
      <c r="J345" s="121"/>
      <c r="K345" s="121"/>
      <c r="L345" s="121"/>
      <c r="M345" s="121"/>
      <c r="N345" s="121"/>
      <c r="O345" s="121"/>
      <c r="P345" s="121"/>
      <c r="Q345" s="121"/>
      <c r="R345" s="122"/>
      <c r="S345" s="122"/>
      <c r="T345" s="122"/>
      <c r="U345" s="224"/>
      <c r="V345" s="218" t="n">
        <f aca="false">$V$2</f>
        <v>1</v>
      </c>
      <c r="W345" s="219" t="n">
        <f aca="false">IF(J345&lt;&gt;0,VLOOKUP(J345,Max_tider,2,0),0)</f>
        <v>0</v>
      </c>
      <c r="X345" s="219" t="n">
        <f aca="false">IF(K345&lt;&gt;0,VLOOKUP(K345,AT_tider,2,0),0)</f>
        <v>0</v>
      </c>
      <c r="Y345" s="219" t="n">
        <f aca="false">IF(L345&lt;&gt;0,VLOOKUP(L345,SubAT_tider,2,0),0)</f>
        <v>0</v>
      </c>
      <c r="Z345" s="219" t="n">
        <f aca="false">IF(M345&lt;&gt;0,VLOOKUP(M345,IG_tider,2,0),0)</f>
        <v>0</v>
      </c>
      <c r="AA345" s="219"/>
      <c r="AB345" s="219"/>
      <c r="AC345" s="219" t="n">
        <f aca="false">IF(P345&lt;&gt;0,VLOOKUP(P345,Power_tider,2,0),0)</f>
        <v>0</v>
      </c>
      <c r="AD345" s="219" t="n">
        <f aca="false">IF(Q345&lt;&gt;0,VLOOKUP(Q345,FS_tider,2,0),0)</f>
        <v>0</v>
      </c>
      <c r="AE345" s="218"/>
      <c r="AF345" s="218" t="n">
        <f aca="false">SUM(W345:AE345)</f>
        <v>0</v>
      </c>
      <c r="AG345" s="220" t="n">
        <f aca="false">((AC345*2)+(W345*2)+(X345*1)+(Y345*0.77)+(Z345*0.68)+(AD345*0.8))</f>
        <v>0</v>
      </c>
      <c r="AH345" s="220" t="n">
        <f aca="false">(AG345+(((I345*V345)-SUM(W345:AE345))*0.3))</f>
        <v>0</v>
      </c>
      <c r="AI345" s="221" t="str">
        <f aca="false">IF(AH345&gt;1,AVERAGE(AH344:AH345),"")</f>
        <v/>
      </c>
      <c r="AJ345" s="221" t="str">
        <f aca="false">IF(AH345&gt;1,AVERAGE(AH343:AH345),"")</f>
        <v/>
      </c>
      <c r="AK345" s="221"/>
      <c r="AL345" s="221"/>
    </row>
    <row collapsed="false" customFormat="false" customHeight="true" hidden="false" ht="12" outlineLevel="0" r="346">
      <c r="C346" s="214" t="s">
        <v>20</v>
      </c>
      <c r="D346" s="117" t="n">
        <f aca="false">AC348</f>
        <v>0</v>
      </c>
      <c r="F346" s="215" t="inlineStr">
        <f aca="false">F345+1</f>
        <is>
          <t/>
        </is>
      </c>
      <c r="G346" s="119"/>
      <c r="H346" s="119"/>
      <c r="I346" s="120"/>
      <c r="J346" s="127"/>
      <c r="K346" s="121"/>
      <c r="L346" s="121"/>
      <c r="M346" s="121"/>
      <c r="N346" s="121"/>
      <c r="O346" s="121"/>
      <c r="P346" s="121"/>
      <c r="Q346" s="121"/>
      <c r="R346" s="122"/>
      <c r="S346" s="122"/>
      <c r="T346" s="122"/>
      <c r="U346" s="224"/>
      <c r="V346" s="218" t="n">
        <f aca="false">$V$2</f>
        <v>1</v>
      </c>
      <c r="W346" s="219" t="n">
        <f aca="false">IF(J346&lt;&gt;0,VLOOKUP(J346,Max_tider,2,0),0)</f>
        <v>0</v>
      </c>
      <c r="X346" s="219" t="n">
        <f aca="false">IF(K346&lt;&gt;0,VLOOKUP(K346,AT_tider,2,0),0)</f>
        <v>0</v>
      </c>
      <c r="Y346" s="219" t="n">
        <f aca="false">IF(L346&lt;&gt;0,VLOOKUP(L346,SubAT_tider,2,0),0)</f>
        <v>0</v>
      </c>
      <c r="Z346" s="219" t="n">
        <f aca="false">IF(M346&lt;&gt;0,VLOOKUP(M346,IG_tider,2,0),0)</f>
        <v>0</v>
      </c>
      <c r="AA346" s="219"/>
      <c r="AB346" s="219"/>
      <c r="AC346" s="219" t="n">
        <f aca="false">IF(P346&lt;&gt;0,VLOOKUP(P346,Power_tider,2,0),0)</f>
        <v>0</v>
      </c>
      <c r="AD346" s="219" t="n">
        <f aca="false">IF(Q346&lt;&gt;0,VLOOKUP(Q346,FS_tider,2,0),0)</f>
        <v>0</v>
      </c>
      <c r="AE346" s="218"/>
      <c r="AF346" s="218" t="n">
        <f aca="false">SUM(W346:AE346)</f>
        <v>0</v>
      </c>
      <c r="AG346" s="220" t="n">
        <f aca="false">((AC346*2)+(W346*2)+(X346*1)+(Y346*0.77)+(Z346*0.68)+(AD346*0.8))</f>
        <v>0</v>
      </c>
      <c r="AH346" s="220" t="n">
        <f aca="false">(AG346+(((I346*V346)-SUM(W346:AE346))*0.3))</f>
        <v>0</v>
      </c>
      <c r="AI346" s="221" t="str">
        <f aca="false">IF(AH346&gt;1,AVERAGE(AH345:AH346),"")</f>
        <v/>
      </c>
      <c r="AJ346" s="221" t="str">
        <f aca="false">IF(AH346&gt;1,AVERAGE(AH344:AH346),"")</f>
        <v/>
      </c>
      <c r="AK346" s="221"/>
      <c r="AL346" s="221"/>
    </row>
    <row collapsed="false" customFormat="false" customHeight="true" hidden="false" ht="12" outlineLevel="0" r="347">
      <c r="C347" s="214" t="s">
        <v>21</v>
      </c>
      <c r="D347" s="117" t="n">
        <f aca="false">AD348</f>
        <v>0</v>
      </c>
      <c r="F347" s="215" t="inlineStr">
        <f aca="false">F346+1</f>
        <is>
          <t/>
        </is>
      </c>
      <c r="G347" s="119"/>
      <c r="H347" s="119"/>
      <c r="I347" s="120"/>
      <c r="J347" s="121"/>
      <c r="K347" s="121"/>
      <c r="L347" s="121"/>
      <c r="M347" s="121"/>
      <c r="N347" s="121"/>
      <c r="O347" s="121"/>
      <c r="P347" s="121"/>
      <c r="Q347" s="121"/>
      <c r="R347" s="122"/>
      <c r="S347" s="122"/>
      <c r="T347" s="122"/>
      <c r="U347" s="217"/>
      <c r="V347" s="218" t="n">
        <f aca="false">$V$2</f>
        <v>1</v>
      </c>
      <c r="W347" s="219" t="n">
        <f aca="false">IF(J347&lt;&gt;0,VLOOKUP(J347,Max_tider,2,0),0)</f>
        <v>0</v>
      </c>
      <c r="X347" s="219" t="n">
        <f aca="false">IF(K347&lt;&gt;0,VLOOKUP(K347,AT_tider,2,0),0)</f>
        <v>0</v>
      </c>
      <c r="Y347" s="219" t="n">
        <f aca="false">IF(L347&lt;&gt;0,VLOOKUP(L347,SubAT_tider,2,0),0)</f>
        <v>0</v>
      </c>
      <c r="Z347" s="219" t="n">
        <f aca="false">IF(M347&lt;&gt;0,VLOOKUP(M347,IG_tider,2,0),0)</f>
        <v>0</v>
      </c>
      <c r="AA347" s="219"/>
      <c r="AB347" s="219"/>
      <c r="AC347" s="219" t="n">
        <f aca="false">IF(P347&lt;&gt;0,VLOOKUP(P347,Power_tider,2,0),0)</f>
        <v>0</v>
      </c>
      <c r="AD347" s="219" t="n">
        <f aca="false">IF(Q347&lt;&gt;0,VLOOKUP(Q347,FS_tider,2,0),0)</f>
        <v>0</v>
      </c>
      <c r="AE347" s="218"/>
      <c r="AF347" s="218" t="n">
        <f aca="false">SUM(W347:AE347)</f>
        <v>0</v>
      </c>
      <c r="AG347" s="220" t="n">
        <f aca="false">((AC347*2)+(W347*2)+(X347*1)+(Y347*0.77)+(Z347*0.68)+(AD347*0.8))</f>
        <v>0</v>
      </c>
      <c r="AH347" s="220" t="n">
        <f aca="false">(AG347+(((I347*V347)-SUM(W347:AE347))*0.3))</f>
        <v>0</v>
      </c>
      <c r="AI347" s="221" t="str">
        <f aca="false">IF(AH347&gt;1,AVERAGE(AH346:AH347),"")</f>
        <v/>
      </c>
      <c r="AJ347" s="221" t="str">
        <f aca="false">IF(AH347&gt;1,AVERAGE(AH345:AH347),"")</f>
        <v/>
      </c>
      <c r="AK347" s="221"/>
      <c r="AL347" s="221"/>
    </row>
    <row collapsed="false" customFormat="false" customHeight="true" hidden="false" ht="12" outlineLevel="0" r="348">
      <c r="C348" s="214" t="s">
        <v>22</v>
      </c>
      <c r="D348" s="117" t="n">
        <f aca="false">AE348</f>
        <v>0</v>
      </c>
      <c r="E348" s="117"/>
      <c r="F348" s="225"/>
      <c r="G348" s="131"/>
      <c r="H348" s="131"/>
      <c r="I348" s="132" t="n">
        <f aca="false">SUM(I341:I347)/60</f>
        <v>0</v>
      </c>
      <c r="J348" s="133"/>
      <c r="K348" s="131"/>
      <c r="L348" s="131"/>
      <c r="M348" s="131"/>
      <c r="N348" s="131"/>
      <c r="O348" s="131"/>
      <c r="P348" s="131"/>
      <c r="Q348" s="131"/>
      <c r="R348" s="131"/>
      <c r="S348" s="131"/>
      <c r="T348" s="131"/>
      <c r="U348" s="226" t="s">
        <v>135</v>
      </c>
      <c r="V348" s="190"/>
      <c r="W348" s="227" t="n">
        <f aca="false">SUM(W341:W347)</f>
        <v>0</v>
      </c>
      <c r="X348" s="227" t="n">
        <f aca="false">SUM(X341:X347)</f>
        <v>0</v>
      </c>
      <c r="Y348" s="227" t="n">
        <f aca="false">SUM(Y341:Y347)</f>
        <v>0</v>
      </c>
      <c r="Z348" s="227" t="n">
        <f aca="false">SUM(Z341:Z347)</f>
        <v>0</v>
      </c>
      <c r="AA348" s="227" t="n">
        <f aca="false">SUM(AA341:AA347)</f>
        <v>0</v>
      </c>
      <c r="AB348" s="227" t="n">
        <f aca="false">SUM(AB341:AB347)</f>
        <v>0</v>
      </c>
      <c r="AC348" s="227" t="n">
        <f aca="false">SUM(AC341:AC347)</f>
        <v>0</v>
      </c>
      <c r="AD348" s="227" t="n">
        <f aca="false">SUM(AD341:AD347)</f>
        <v>0</v>
      </c>
      <c r="AE348" s="227" t="n">
        <f aca="false">SUM(AE341:AE347)</f>
        <v>0</v>
      </c>
      <c r="AF348" s="228" t="n">
        <f aca="false">SUM(AF341:AF347)</f>
        <v>0</v>
      </c>
      <c r="AG348" s="228" t="n">
        <f aca="false">SUM(AG341:AG347)</f>
        <v>0</v>
      </c>
      <c r="AH348" s="228" t="n">
        <f aca="false">SUM(AH341:AH347)</f>
        <v>0</v>
      </c>
      <c r="AI348" s="221"/>
      <c r="AJ348" s="221"/>
      <c r="AK348" s="221" t="b">
        <f aca="false">IF(AH348&gt;1,AVERAGE(AH348,AH339,AH330,AH321,AH312))</f>
        <v>0</v>
      </c>
      <c r="AL348" s="221" t="b">
        <f aca="false">IF(AH348&gt;1,AVERAGE(AH348,AH339))</f>
        <v>0</v>
      </c>
    </row>
    <row collapsed="false" customFormat="false" customHeight="true" hidden="false" ht="12" outlineLevel="0" r="349">
      <c r="E349" s="117"/>
      <c r="F349" s="230" t="s">
        <v>252</v>
      </c>
      <c r="W349" s="117"/>
      <c r="X349" s="117"/>
      <c r="Y349" s="117"/>
      <c r="Z349" s="117"/>
      <c r="AA349" s="117"/>
      <c r="AB349" s="117"/>
      <c r="AC349" s="117"/>
      <c r="AD349" s="117"/>
      <c r="AE349" s="117"/>
      <c r="AF349" s="231" t="str">
        <f aca="false">IF(SUM(W349:AE349)&gt;0,(SUM(W349:AE349)),"")</f>
        <v/>
      </c>
    </row>
    <row collapsed="false" customFormat="false" customHeight="true" hidden="false" ht="12" outlineLevel="0" r="350">
      <c r="A350" s="212" t="s">
        <v>12</v>
      </c>
      <c r="B350" s="213" t="n">
        <f aca="false">I357</f>
        <v>0</v>
      </c>
      <c r="C350" s="214" t="s">
        <v>15</v>
      </c>
      <c r="D350" s="117" t="n">
        <f aca="false">X357</f>
        <v>0</v>
      </c>
      <c r="F350" s="215" t="inlineStr">
        <f aca="false">F347+1</f>
        <is>
          <t/>
        </is>
      </c>
      <c r="G350" s="119"/>
      <c r="H350" s="119"/>
      <c r="I350" s="120"/>
      <c r="J350" s="121"/>
      <c r="K350" s="121"/>
      <c r="L350" s="121"/>
      <c r="M350" s="121"/>
      <c r="N350" s="121"/>
      <c r="O350" s="121"/>
      <c r="P350" s="121"/>
      <c r="Q350" s="121"/>
      <c r="R350" s="122"/>
      <c r="S350" s="122"/>
      <c r="T350" s="122"/>
      <c r="U350" s="217"/>
      <c r="V350" s="218" t="n">
        <f aca="false">$V$2</f>
        <v>1</v>
      </c>
      <c r="W350" s="219" t="n">
        <f aca="false">IF(J350&lt;&gt;0,VLOOKUP(J350,Max_tider,2,0),0)</f>
        <v>0</v>
      </c>
      <c r="X350" s="219" t="n">
        <f aca="false">IF(K350&lt;&gt;0,VLOOKUP(K350,AT_tider,2,0),0)</f>
        <v>0</v>
      </c>
      <c r="Y350" s="219" t="n">
        <f aca="false">IF(L350&lt;&gt;0,VLOOKUP(L350,SubAT_tider,2,0),0)</f>
        <v>0</v>
      </c>
      <c r="Z350" s="219" t="n">
        <f aca="false">IF(M350&lt;&gt;0,VLOOKUP(M350,IG_tider,2,0),0)</f>
        <v>0</v>
      </c>
      <c r="AA350" s="219"/>
      <c r="AB350" s="219"/>
      <c r="AC350" s="219" t="n">
        <f aca="false">IF(P350&lt;&gt;0,VLOOKUP(P350,Power_tider,2,0),0)</f>
        <v>0</v>
      </c>
      <c r="AD350" s="219" t="n">
        <f aca="false">IF(Q350&lt;&gt;0,VLOOKUP(Q350,FS_tider,2,0),0)</f>
        <v>0</v>
      </c>
      <c r="AE350" s="218"/>
      <c r="AF350" s="218" t="n">
        <f aca="false">SUM(W350:AE350)</f>
        <v>0</v>
      </c>
      <c r="AG350" s="220" t="n">
        <f aca="false">((AC350*2)+(W350*2)+(X350*1)+(Y350*0.77)+(Z350*0.68)+(AD350*0.8))</f>
        <v>0</v>
      </c>
      <c r="AH350" s="220" t="n">
        <f aca="false">(AG350+(((I350*V350)-SUM(W350:AE350))*0.3))</f>
        <v>0</v>
      </c>
      <c r="AI350" s="221" t="str">
        <f aca="false">IF(AH350&gt;1,AVERAGE(AH347,AH350),"")</f>
        <v/>
      </c>
      <c r="AJ350" s="221" t="str">
        <f aca="false">IF(AH350&gt;1,AVERAGE(AH346,AH347,AH350),"")</f>
        <v/>
      </c>
      <c r="AK350" s="221"/>
      <c r="AL350" s="221"/>
    </row>
    <row collapsed="false" customFormat="false" customHeight="true" hidden="false" ht="12" outlineLevel="0" r="351">
      <c r="A351" s="222" t="s">
        <v>13</v>
      </c>
      <c r="B351" s="213" t="n">
        <f aca="false">W357</f>
        <v>0</v>
      </c>
      <c r="C351" s="214" t="s">
        <v>16</v>
      </c>
      <c r="D351" s="117" t="n">
        <f aca="false">Y357</f>
        <v>0</v>
      </c>
      <c r="F351" s="215" t="inlineStr">
        <f aca="false">F350+1</f>
        <is>
          <t/>
        </is>
      </c>
      <c r="G351" s="119"/>
      <c r="H351" s="119"/>
      <c r="I351" s="120"/>
      <c r="J351" s="121"/>
      <c r="K351" s="121"/>
      <c r="L351" s="121"/>
      <c r="M351" s="121"/>
      <c r="N351" s="126"/>
      <c r="O351" s="126"/>
      <c r="P351" s="126"/>
      <c r="Q351" s="121"/>
      <c r="R351" s="122"/>
      <c r="S351" s="122"/>
      <c r="T351" s="122"/>
      <c r="U351" s="217"/>
      <c r="V351" s="218" t="n">
        <f aca="false">$V$2</f>
        <v>1</v>
      </c>
      <c r="W351" s="219" t="n">
        <f aca="false">IF(J351&lt;&gt;0,VLOOKUP(J351,Max_tider,2,0),0)</f>
        <v>0</v>
      </c>
      <c r="X351" s="219" t="n">
        <f aca="false">IF(K351&lt;&gt;0,VLOOKUP(K351,AT_tider,2,0),0)</f>
        <v>0</v>
      </c>
      <c r="Y351" s="219" t="n">
        <f aca="false">IF(L351&lt;&gt;0,VLOOKUP(L351,SubAT_tider,2,0),0)</f>
        <v>0</v>
      </c>
      <c r="Z351" s="219" t="n">
        <f aca="false">IF(M351&lt;&gt;0,VLOOKUP(M351,IG_tider,2,0),0)</f>
        <v>0</v>
      </c>
      <c r="AA351" s="219"/>
      <c r="AB351" s="219"/>
      <c r="AC351" s="219" t="n">
        <f aca="false">IF(P351&lt;&gt;0,VLOOKUP(P351,Power_tider,2,0),0)</f>
        <v>0</v>
      </c>
      <c r="AD351" s="219" t="n">
        <f aca="false">IF(Q351&lt;&gt;0,VLOOKUP(Q351,FS_tider,2,0),0)</f>
        <v>0</v>
      </c>
      <c r="AE351" s="218"/>
      <c r="AF351" s="218" t="n">
        <f aca="false">SUM(W351:AE351)</f>
        <v>0</v>
      </c>
      <c r="AG351" s="220" t="n">
        <f aca="false">((AC351*2)+(W351*2)+(X351*1)+(Y351*0.77)+(Z351*0.68)+(AD351*0.8))</f>
        <v>0</v>
      </c>
      <c r="AH351" s="220" t="n">
        <f aca="false">(AG351+(((I351*V351)-SUM(W351:AE351))*0.3))</f>
        <v>0</v>
      </c>
      <c r="AI351" s="221" t="str">
        <f aca="false">IF(AH351&gt;1,AVERAGE(AH350:AH351),"")</f>
        <v/>
      </c>
      <c r="AJ351" s="221" t="str">
        <f aca="false">IF(AH351&gt;1,AVERAGE(AH347,AH350,AH351),"")</f>
        <v/>
      </c>
      <c r="AK351" s="221"/>
      <c r="AL351" s="221"/>
    </row>
    <row collapsed="false" customFormat="false" customHeight="true" hidden="false" ht="12" outlineLevel="0" r="352">
      <c r="C352" s="223" t="s">
        <v>17</v>
      </c>
      <c r="D352" s="117" t="n">
        <f aca="false">Z357</f>
        <v>0</v>
      </c>
      <c r="F352" s="215" t="inlineStr">
        <f aca="false">F351+1</f>
        <is>
          <t/>
        </is>
      </c>
      <c r="G352" s="119"/>
      <c r="H352" s="119"/>
      <c r="I352" s="126"/>
      <c r="J352" s="121"/>
      <c r="K352" s="121"/>
      <c r="L352" s="126"/>
      <c r="M352" s="121"/>
      <c r="N352" s="121"/>
      <c r="O352" s="121"/>
      <c r="P352" s="121"/>
      <c r="Q352" s="121"/>
      <c r="R352" s="122"/>
      <c r="S352" s="122"/>
      <c r="T352" s="122"/>
      <c r="U352" s="217"/>
      <c r="V352" s="218" t="n">
        <f aca="false">$V$2</f>
        <v>1</v>
      </c>
      <c r="W352" s="219" t="n">
        <f aca="false">IF(J352&lt;&gt;0,VLOOKUP(J352,Max_tider,2,0),0)</f>
        <v>0</v>
      </c>
      <c r="X352" s="219" t="n">
        <f aca="false">IF(K352&lt;&gt;0,VLOOKUP(K352,AT_tider,2,0),0)</f>
        <v>0</v>
      </c>
      <c r="Y352" s="219" t="n">
        <f aca="false">IF(L352&lt;&gt;0,VLOOKUP(L352,SubAT_tider,2,0),0)</f>
        <v>0</v>
      </c>
      <c r="Z352" s="219" t="n">
        <f aca="false">IF(M352&lt;&gt;0,VLOOKUP(M352,IG_tider,2,0),0)</f>
        <v>0</v>
      </c>
      <c r="AA352" s="219"/>
      <c r="AB352" s="219"/>
      <c r="AC352" s="219" t="n">
        <f aca="false">IF(P352&lt;&gt;0,VLOOKUP(P352,Power_tider,2,0),0)</f>
        <v>0</v>
      </c>
      <c r="AD352" s="219" t="n">
        <f aca="false">IF(Q352&lt;&gt;0,VLOOKUP(Q352,FS_tider,2,0),0)</f>
        <v>0</v>
      </c>
      <c r="AE352" s="218"/>
      <c r="AF352" s="218" t="n">
        <f aca="false">SUM(W352:AE352)</f>
        <v>0</v>
      </c>
      <c r="AG352" s="220" t="n">
        <f aca="false">((AC352*2)+(W352*2)+(X352*1)+(Y352*0.77)+(Z352*0.68)+(AD352*0.8))</f>
        <v>0</v>
      </c>
      <c r="AH352" s="220" t="n">
        <f aca="false">(AG352+(((I352*V352)-SUM(W352:AE352))*0.3))</f>
        <v>0</v>
      </c>
      <c r="AI352" s="221" t="str">
        <f aca="false">IF(AH352&gt;1,AVERAGE(AH351:AH352),"")</f>
        <v/>
      </c>
      <c r="AJ352" s="221" t="str">
        <f aca="false">IF(AH352&gt;1,AVERAGE(AH350:AH352),"")</f>
        <v/>
      </c>
      <c r="AK352" s="221"/>
      <c r="AL352" s="221"/>
    </row>
    <row collapsed="false" customFormat="false" customHeight="true" hidden="false" ht="12" outlineLevel="0" r="353">
      <c r="C353" s="223" t="s">
        <v>69</v>
      </c>
      <c r="D353" s="117" t="n">
        <f aca="false">AA357</f>
        <v>0</v>
      </c>
      <c r="F353" s="215" t="inlineStr">
        <f aca="false">F352+1</f>
        <is>
          <t/>
        </is>
      </c>
      <c r="G353" s="119"/>
      <c r="H353" s="119"/>
      <c r="I353" s="120"/>
      <c r="J353" s="121"/>
      <c r="K353" s="121"/>
      <c r="L353" s="121"/>
      <c r="M353" s="121"/>
      <c r="N353" s="121"/>
      <c r="O353" s="121"/>
      <c r="P353" s="121"/>
      <c r="Q353" s="121"/>
      <c r="R353" s="122"/>
      <c r="S353" s="122"/>
      <c r="T353" s="122"/>
      <c r="U353" s="217"/>
      <c r="V353" s="218" t="n">
        <f aca="false">$V$2</f>
        <v>1</v>
      </c>
      <c r="W353" s="219" t="n">
        <f aca="false">IF(J353&lt;&gt;0,VLOOKUP(J353,Max_tider,2,0),0)</f>
        <v>0</v>
      </c>
      <c r="X353" s="219" t="n">
        <f aca="false">IF(K353&lt;&gt;0,VLOOKUP(K353,AT_tider,2,0),0)</f>
        <v>0</v>
      </c>
      <c r="Y353" s="219" t="n">
        <f aca="false">IF(L353&lt;&gt;0,VLOOKUP(L353,SubAT_tider,2,0),0)</f>
        <v>0</v>
      </c>
      <c r="Z353" s="219" t="n">
        <f aca="false">IF(M353&lt;&gt;0,VLOOKUP(M353,IG_tider,2,0),0)</f>
        <v>0</v>
      </c>
      <c r="AA353" s="219"/>
      <c r="AB353" s="219"/>
      <c r="AC353" s="219" t="n">
        <f aca="false">IF(P353&lt;&gt;0,VLOOKUP(P353,Power_tider,2,0),0)</f>
        <v>0</v>
      </c>
      <c r="AD353" s="219" t="n">
        <f aca="false">IF(Q353&lt;&gt;0,VLOOKUP(Q353,FS_tider,2,0),0)</f>
        <v>0</v>
      </c>
      <c r="AE353" s="218"/>
      <c r="AF353" s="218" t="n">
        <f aca="false">SUM(W353:AE353)</f>
        <v>0</v>
      </c>
      <c r="AG353" s="220" t="n">
        <f aca="false">((AC353*2)+(W353*2)+(X353*1)+(Y353*0.77)+(Z353*0.68)+(AD353*0.8))</f>
        <v>0</v>
      </c>
      <c r="AH353" s="220" t="n">
        <f aca="false">(AG353+(((I353*V353)-SUM(W353:AE353))*0.3))</f>
        <v>0</v>
      </c>
      <c r="AI353" s="221" t="str">
        <f aca="false">IF(AH353&gt;1,AVERAGE(AH352:AH353),"")</f>
        <v/>
      </c>
      <c r="AJ353" s="221" t="str">
        <f aca="false">IF(AH353&gt;1,AVERAGE(AH351:AH353),"")</f>
        <v/>
      </c>
      <c r="AK353" s="221"/>
      <c r="AL353" s="221"/>
    </row>
    <row collapsed="false" customFormat="false" customHeight="true" hidden="false" ht="12" outlineLevel="0" r="354">
      <c r="C354" s="223" t="s">
        <v>70</v>
      </c>
      <c r="D354" s="117" t="n">
        <f aca="false">AB357</f>
        <v>0</v>
      </c>
      <c r="F354" s="215" t="inlineStr">
        <f aca="false">F353+1</f>
        <is>
          <t/>
        </is>
      </c>
      <c r="G354" s="119"/>
      <c r="H354" s="119"/>
      <c r="I354" s="120"/>
      <c r="J354" s="121"/>
      <c r="K354" s="121"/>
      <c r="L354" s="121"/>
      <c r="M354" s="121"/>
      <c r="N354" s="121"/>
      <c r="O354" s="121"/>
      <c r="P354" s="121"/>
      <c r="Q354" s="121"/>
      <c r="R354" s="122"/>
      <c r="S354" s="122"/>
      <c r="T354" s="122"/>
      <c r="U354" s="224"/>
      <c r="V354" s="218" t="n">
        <f aca="false">$V$2</f>
        <v>1</v>
      </c>
      <c r="W354" s="219" t="n">
        <f aca="false">IF(J354&lt;&gt;0,VLOOKUP(J354,Max_tider,2,0),0)</f>
        <v>0</v>
      </c>
      <c r="X354" s="219" t="n">
        <f aca="false">IF(K354&lt;&gt;0,VLOOKUP(K354,AT_tider,2,0),0)</f>
        <v>0</v>
      </c>
      <c r="Y354" s="219" t="n">
        <f aca="false">IF(L354&lt;&gt;0,VLOOKUP(L354,SubAT_tider,2,0),0)</f>
        <v>0</v>
      </c>
      <c r="Z354" s="219" t="n">
        <f aca="false">IF(M354&lt;&gt;0,VLOOKUP(M354,IG_tider,2,0),0)</f>
        <v>0</v>
      </c>
      <c r="AA354" s="219"/>
      <c r="AB354" s="219"/>
      <c r="AC354" s="219" t="n">
        <f aca="false">IF(P354&lt;&gt;0,VLOOKUP(P354,Power_tider,2,0),0)</f>
        <v>0</v>
      </c>
      <c r="AD354" s="219" t="n">
        <f aca="false">IF(Q354&lt;&gt;0,VLOOKUP(Q354,FS_tider,2,0),0)</f>
        <v>0</v>
      </c>
      <c r="AE354" s="218"/>
      <c r="AF354" s="218" t="n">
        <f aca="false">SUM(W354:AE354)</f>
        <v>0</v>
      </c>
      <c r="AG354" s="220" t="n">
        <f aca="false">((AC354*2)+(W354*2)+(X354*1)+(Y354*0.77)+(Z354*0.68)+(AD354*0.8))</f>
        <v>0</v>
      </c>
      <c r="AH354" s="220" t="n">
        <f aca="false">(AG354+(((I354*V354)-SUM(W354:AE354))*0.3))</f>
        <v>0</v>
      </c>
      <c r="AI354" s="221" t="str">
        <f aca="false">IF(AH354&gt;1,AVERAGE(AH353:AH354),"")</f>
        <v/>
      </c>
      <c r="AJ354" s="221" t="str">
        <f aca="false">IF(AH354&gt;1,AVERAGE(AH352:AH354),"")</f>
        <v/>
      </c>
      <c r="AK354" s="221"/>
      <c r="AL354" s="221"/>
    </row>
    <row collapsed="false" customFormat="false" customHeight="true" hidden="false" ht="12" outlineLevel="0" r="355">
      <c r="C355" s="214" t="s">
        <v>20</v>
      </c>
      <c r="D355" s="117" t="n">
        <f aca="false">AC357</f>
        <v>0</v>
      </c>
      <c r="F355" s="215" t="inlineStr">
        <f aca="false">F354+1</f>
        <is>
          <t/>
        </is>
      </c>
      <c r="G355" s="119"/>
      <c r="H355" s="119"/>
      <c r="I355" s="120"/>
      <c r="J355" s="121"/>
      <c r="K355" s="121"/>
      <c r="L355" s="121"/>
      <c r="M355" s="121"/>
      <c r="N355" s="121"/>
      <c r="O355" s="121"/>
      <c r="P355" s="121"/>
      <c r="Q355" s="121"/>
      <c r="R355" s="122"/>
      <c r="S355" s="122"/>
      <c r="T355" s="122"/>
      <c r="U355" s="224"/>
      <c r="V355" s="218" t="n">
        <f aca="false">$V$2</f>
        <v>1</v>
      </c>
      <c r="W355" s="219" t="n">
        <f aca="false">IF(J355&lt;&gt;0,VLOOKUP(J355,Max_tider,2,0),0)</f>
        <v>0</v>
      </c>
      <c r="X355" s="219" t="n">
        <f aca="false">IF(K355&lt;&gt;0,VLOOKUP(K355,AT_tider,2,0),0)</f>
        <v>0</v>
      </c>
      <c r="Y355" s="219" t="n">
        <f aca="false">IF(L355&lt;&gt;0,VLOOKUP(L355,SubAT_tider,2,0),0)</f>
        <v>0</v>
      </c>
      <c r="Z355" s="219" t="n">
        <f aca="false">IF(M355&lt;&gt;0,VLOOKUP(M355,IG_tider,2,0),0)</f>
        <v>0</v>
      </c>
      <c r="AA355" s="219"/>
      <c r="AB355" s="219"/>
      <c r="AC355" s="219" t="n">
        <f aca="false">IF(P355&lt;&gt;0,VLOOKUP(P355,Power_tider,2,0),0)</f>
        <v>0</v>
      </c>
      <c r="AD355" s="219" t="n">
        <f aca="false">IF(Q355&lt;&gt;0,VLOOKUP(Q355,FS_tider,2,0),0)</f>
        <v>0</v>
      </c>
      <c r="AE355" s="218"/>
      <c r="AF355" s="218" t="n">
        <f aca="false">SUM(W355:AE355)</f>
        <v>0</v>
      </c>
      <c r="AG355" s="220" t="n">
        <f aca="false">((AC355*2)+(W355*2)+(X355*1)+(Y355*0.77)+(Z355*0.68)+(AD355*0.8))</f>
        <v>0</v>
      </c>
      <c r="AH355" s="220" t="n">
        <f aca="false">(AG355+(((I355*V355)-SUM(W355:AE355))*0.3))</f>
        <v>0</v>
      </c>
      <c r="AI355" s="221" t="str">
        <f aca="false">IF(AH355&gt;1,AVERAGE(AH354:AH355),"")</f>
        <v/>
      </c>
      <c r="AJ355" s="221" t="str">
        <f aca="false">IF(AH355&gt;1,AVERAGE(AH353:AH355),"")</f>
        <v/>
      </c>
      <c r="AK355" s="221"/>
      <c r="AL355" s="221"/>
    </row>
    <row collapsed="false" customFormat="false" customHeight="true" hidden="false" ht="12" outlineLevel="0" r="356">
      <c r="C356" s="214" t="s">
        <v>21</v>
      </c>
      <c r="D356" s="117" t="n">
        <f aca="false">AD357</f>
        <v>0</v>
      </c>
      <c r="F356" s="215" t="inlineStr">
        <f aca="false">F355+1</f>
        <is>
          <t/>
        </is>
      </c>
      <c r="G356" s="119"/>
      <c r="H356" s="119"/>
      <c r="I356" s="120"/>
      <c r="J356" s="121"/>
      <c r="K356" s="121"/>
      <c r="L356" s="121"/>
      <c r="M356" s="121"/>
      <c r="N356" s="121"/>
      <c r="O356" s="121"/>
      <c r="P356" s="121"/>
      <c r="Q356" s="121"/>
      <c r="R356" s="122"/>
      <c r="S356" s="122"/>
      <c r="T356" s="122"/>
      <c r="U356" s="224"/>
      <c r="V356" s="218" t="n">
        <f aca="false">$V$2</f>
        <v>1</v>
      </c>
      <c r="W356" s="219" t="n">
        <f aca="false">IF(J356&lt;&gt;0,VLOOKUP(J356,Max_tider,2,0),0)</f>
        <v>0</v>
      </c>
      <c r="X356" s="219" t="n">
        <f aca="false">IF(K356&lt;&gt;0,VLOOKUP(K356,AT_tider,2,0),0)</f>
        <v>0</v>
      </c>
      <c r="Y356" s="219" t="n">
        <f aca="false">IF(L356&lt;&gt;0,VLOOKUP(L356,SubAT_tider,2,0),0)</f>
        <v>0</v>
      </c>
      <c r="Z356" s="219" t="n">
        <f aca="false">IF(M356&lt;&gt;0,VLOOKUP(M356,IG_tider,2,0),0)</f>
        <v>0</v>
      </c>
      <c r="AA356" s="219"/>
      <c r="AB356" s="219"/>
      <c r="AC356" s="219" t="n">
        <f aca="false">IF(P356&lt;&gt;0,VLOOKUP(P356,Power_tider,2,0),0)</f>
        <v>0</v>
      </c>
      <c r="AD356" s="219" t="n">
        <f aca="false">IF(Q356&lt;&gt;0,VLOOKUP(Q356,FS_tider,2,0),0)</f>
        <v>0</v>
      </c>
      <c r="AE356" s="218"/>
      <c r="AF356" s="218" t="n">
        <f aca="false">SUM(W356:AE356)</f>
        <v>0</v>
      </c>
      <c r="AG356" s="220" t="n">
        <f aca="false">((AC356*2)+(W356*2)+(X356*1)+(Y356*0.77)+(Z356*0.68)+(AD356*0.8))</f>
        <v>0</v>
      </c>
      <c r="AH356" s="220" t="n">
        <f aca="false">(AG356+(((I356*V356)-SUM(W356:AE356))*0.3))</f>
        <v>0</v>
      </c>
      <c r="AI356" s="221" t="str">
        <f aca="false">IF(AH356&gt;1,AVERAGE(AH355:AH356),"")</f>
        <v/>
      </c>
      <c r="AJ356" s="221" t="str">
        <f aca="false">IF(AH356&gt;1,AVERAGE(AH354:AH356),"")</f>
        <v/>
      </c>
      <c r="AK356" s="221"/>
      <c r="AL356" s="221"/>
    </row>
    <row collapsed="false" customFormat="false" customHeight="true" hidden="false" ht="12" outlineLevel="0" r="357">
      <c r="C357" s="214" t="s">
        <v>22</v>
      </c>
      <c r="D357" s="117" t="n">
        <f aca="false">AE357</f>
        <v>0</v>
      </c>
      <c r="E357" s="117"/>
      <c r="F357" s="225"/>
      <c r="G357" s="131"/>
      <c r="H357" s="131"/>
      <c r="I357" s="132" t="n">
        <f aca="false">SUM(I350:I356)/60</f>
        <v>0</v>
      </c>
      <c r="J357" s="133"/>
      <c r="K357" s="131"/>
      <c r="L357" s="131"/>
      <c r="M357" s="131"/>
      <c r="N357" s="131"/>
      <c r="O357" s="131"/>
      <c r="P357" s="131"/>
      <c r="Q357" s="131"/>
      <c r="R357" s="131"/>
      <c r="S357" s="131"/>
      <c r="T357" s="131"/>
      <c r="U357" s="226" t="s">
        <v>135</v>
      </c>
      <c r="V357" s="190"/>
      <c r="W357" s="227" t="n">
        <f aca="false">SUM(W350:W356)</f>
        <v>0</v>
      </c>
      <c r="X357" s="227" t="n">
        <f aca="false">SUM(X350:X356)</f>
        <v>0</v>
      </c>
      <c r="Y357" s="227" t="n">
        <f aca="false">SUM(Y350:Y356)</f>
        <v>0</v>
      </c>
      <c r="Z357" s="227" t="n">
        <f aca="false">SUM(Z350:Z356)</f>
        <v>0</v>
      </c>
      <c r="AA357" s="227" t="n">
        <f aca="false">SUM(AA350:AA356)</f>
        <v>0</v>
      </c>
      <c r="AB357" s="227" t="n">
        <f aca="false">SUM(AB350:AB356)</f>
        <v>0</v>
      </c>
      <c r="AC357" s="227" t="n">
        <f aca="false">SUM(AC350:AC356)</f>
        <v>0</v>
      </c>
      <c r="AD357" s="227" t="n">
        <f aca="false">SUM(AD350:AD356)</f>
        <v>0</v>
      </c>
      <c r="AE357" s="227" t="n">
        <f aca="false">SUM(AE350:AE356)</f>
        <v>0</v>
      </c>
      <c r="AF357" s="228" t="n">
        <f aca="false">SUM(AF350:AF356)</f>
        <v>0</v>
      </c>
      <c r="AG357" s="228" t="n">
        <f aca="false">SUM(AG350:AG356)</f>
        <v>0</v>
      </c>
      <c r="AH357" s="228" t="n">
        <f aca="false">SUM(AH350:AH356)</f>
        <v>0</v>
      </c>
      <c r="AI357" s="221"/>
      <c r="AJ357" s="221"/>
      <c r="AK357" s="221" t="b">
        <f aca="false">IF(AH357&gt;1,AVERAGE(AH357,AH348,AH339,AH330,AH321))</f>
        <v>0</v>
      </c>
      <c r="AL357" s="221" t="b">
        <f aca="false">IF(AH357&gt;1,AVERAGE(AH357,AH348))</f>
        <v>0</v>
      </c>
    </row>
    <row collapsed="false" customFormat="false" customHeight="true" hidden="false" ht="12" outlineLevel="0" r="358">
      <c r="E358" s="117"/>
      <c r="F358" s="230" t="s">
        <v>253</v>
      </c>
      <c r="W358" s="117"/>
      <c r="X358" s="117"/>
      <c r="Y358" s="117"/>
      <c r="Z358" s="117"/>
      <c r="AA358" s="117"/>
      <c r="AB358" s="117"/>
      <c r="AC358" s="117"/>
      <c r="AD358" s="117"/>
      <c r="AE358" s="117"/>
      <c r="AF358" s="231" t="str">
        <f aca="false">IF(SUM(W358:AE358)&gt;0,(SUM(W358:AE358)),"")</f>
        <v/>
      </c>
    </row>
    <row collapsed="false" customFormat="false" customHeight="true" hidden="false" ht="12" outlineLevel="0" r="359">
      <c r="A359" s="212" t="s">
        <v>12</v>
      </c>
      <c r="B359" s="213" t="n">
        <f aca="false">I366</f>
        <v>0</v>
      </c>
      <c r="C359" s="214" t="s">
        <v>15</v>
      </c>
      <c r="D359" s="117" t="n">
        <f aca="false">X366</f>
        <v>0</v>
      </c>
      <c r="F359" s="215" t="inlineStr">
        <f aca="false">F356+1</f>
        <is>
          <t/>
        </is>
      </c>
      <c r="G359" s="119"/>
      <c r="H359" s="119"/>
      <c r="I359" s="120"/>
      <c r="J359" s="121"/>
      <c r="K359" s="121"/>
      <c r="L359" s="121"/>
      <c r="M359" s="121"/>
      <c r="N359" s="121"/>
      <c r="O359" s="121"/>
      <c r="P359" s="121"/>
      <c r="Q359" s="121"/>
      <c r="R359" s="122"/>
      <c r="S359" s="122"/>
      <c r="T359" s="122"/>
      <c r="U359" s="217"/>
      <c r="V359" s="218" t="n">
        <f aca="false">$V$2</f>
        <v>1</v>
      </c>
      <c r="W359" s="219" t="n">
        <f aca="false">IF(J359&lt;&gt;0,VLOOKUP(J359,Max_tider,2,0),0)</f>
        <v>0</v>
      </c>
      <c r="X359" s="219" t="n">
        <f aca="false">IF(K359&lt;&gt;0,VLOOKUP(K359,AT_tider,2,0),0)</f>
        <v>0</v>
      </c>
      <c r="Y359" s="219" t="n">
        <f aca="false">IF(L359&lt;&gt;0,VLOOKUP(L359,SubAT_tider,2,0),0)</f>
        <v>0</v>
      </c>
      <c r="Z359" s="219" t="n">
        <f aca="false">IF(M359&lt;&gt;0,VLOOKUP(M359,IG_tider,2,0),0)</f>
        <v>0</v>
      </c>
      <c r="AA359" s="219"/>
      <c r="AB359" s="219"/>
      <c r="AC359" s="219" t="n">
        <f aca="false">IF(P359&lt;&gt;0,VLOOKUP(P359,Power_tider,2,0),0)</f>
        <v>0</v>
      </c>
      <c r="AD359" s="219" t="n">
        <f aca="false">IF(Q359&lt;&gt;0,VLOOKUP(Q359,FS_tider,2,0),0)</f>
        <v>0</v>
      </c>
      <c r="AE359" s="218"/>
      <c r="AF359" s="218" t="n">
        <f aca="false">SUM(W359:AE359)</f>
        <v>0</v>
      </c>
      <c r="AG359" s="220" t="n">
        <f aca="false">((AC359*2)+(W359*2)+(X359*1)+(Y359*0.77)+(Z359*0.68)+(AD359*0.8))</f>
        <v>0</v>
      </c>
      <c r="AH359" s="220" t="n">
        <f aca="false">(AG359+(((I359*V359)-SUM(W359:AE359))*0.3))</f>
        <v>0</v>
      </c>
      <c r="AI359" s="221" t="str">
        <f aca="false">IF(AH359&gt;1,AVERAGE(AH356,AH359),"")</f>
        <v/>
      </c>
      <c r="AJ359" s="221" t="str">
        <f aca="false">IF(AH359&gt;1,AVERAGE(AH355,AH356,AH359),"")</f>
        <v/>
      </c>
      <c r="AK359" s="221"/>
      <c r="AL359" s="221"/>
    </row>
    <row collapsed="false" customFormat="false" customHeight="true" hidden="false" ht="12" outlineLevel="0" r="360">
      <c r="A360" s="222" t="s">
        <v>13</v>
      </c>
      <c r="B360" s="213" t="n">
        <f aca="false">W366</f>
        <v>0</v>
      </c>
      <c r="C360" s="214" t="s">
        <v>16</v>
      </c>
      <c r="D360" s="117" t="n">
        <f aca="false">Y366</f>
        <v>0</v>
      </c>
      <c r="F360" s="215" t="inlineStr">
        <f aca="false">F359+1</f>
        <is>
          <t/>
        </is>
      </c>
      <c r="G360" s="119"/>
      <c r="H360" s="119"/>
      <c r="I360" s="120"/>
      <c r="J360" s="121"/>
      <c r="K360" s="121"/>
      <c r="L360" s="121"/>
      <c r="M360" s="121"/>
      <c r="N360" s="126"/>
      <c r="O360" s="126"/>
      <c r="P360" s="126"/>
      <c r="Q360" s="121"/>
      <c r="R360" s="122"/>
      <c r="S360" s="122"/>
      <c r="T360" s="122"/>
      <c r="U360" s="217"/>
      <c r="V360" s="218" t="n">
        <f aca="false">$V$2</f>
        <v>1</v>
      </c>
      <c r="W360" s="219" t="n">
        <f aca="false">IF(J360&lt;&gt;0,VLOOKUP(J360,Max_tider,2,0),0)</f>
        <v>0</v>
      </c>
      <c r="X360" s="219" t="n">
        <f aca="false">IF(K360&lt;&gt;0,VLOOKUP(K360,AT_tider,2,0),0)</f>
        <v>0</v>
      </c>
      <c r="Y360" s="219" t="n">
        <f aca="false">IF(L360&lt;&gt;0,VLOOKUP(L360,SubAT_tider,2,0),0)</f>
        <v>0</v>
      </c>
      <c r="Z360" s="219" t="n">
        <f aca="false">IF(M360&lt;&gt;0,VLOOKUP(M360,IG_tider,2,0),0)</f>
        <v>0</v>
      </c>
      <c r="AA360" s="219"/>
      <c r="AB360" s="219"/>
      <c r="AC360" s="219" t="n">
        <f aca="false">IF(P360&lt;&gt;0,VLOOKUP(P360,Power_tider,2,0),0)</f>
        <v>0</v>
      </c>
      <c r="AD360" s="219" t="n">
        <f aca="false">IF(Q360&lt;&gt;0,VLOOKUP(Q360,FS_tider,2,0),0)</f>
        <v>0</v>
      </c>
      <c r="AE360" s="218"/>
      <c r="AF360" s="218" t="n">
        <f aca="false">SUM(W360:AE360)</f>
        <v>0</v>
      </c>
      <c r="AG360" s="220" t="n">
        <f aca="false">((AC360*2)+(W360*2)+(X360*1)+(Y360*0.77)+(Z360*0.68)+(AD360*0.8))</f>
        <v>0</v>
      </c>
      <c r="AH360" s="220" t="n">
        <f aca="false">(AG360+(((I360*V360)-SUM(W360:AE360))*0.3))</f>
        <v>0</v>
      </c>
      <c r="AI360" s="221" t="str">
        <f aca="false">IF(AH360&gt;1,AVERAGE(AH359:AH360),"")</f>
        <v/>
      </c>
      <c r="AJ360" s="221" t="str">
        <f aca="false">IF(AH360&gt;1,AVERAGE(AH356,AH359,AH360),"")</f>
        <v/>
      </c>
      <c r="AK360" s="221"/>
      <c r="AL360" s="221"/>
    </row>
    <row collapsed="false" customFormat="false" customHeight="true" hidden="false" ht="12" outlineLevel="0" r="361">
      <c r="C361" s="223" t="s">
        <v>17</v>
      </c>
      <c r="D361" s="117" t="n">
        <f aca="false">Z366</f>
        <v>0</v>
      </c>
      <c r="F361" s="215" t="inlineStr">
        <f aca="false">F360+1</f>
        <is>
          <t/>
        </is>
      </c>
      <c r="G361" s="119"/>
      <c r="H361" s="119"/>
      <c r="I361" s="126"/>
      <c r="J361" s="126"/>
      <c r="K361" s="126"/>
      <c r="L361" s="126"/>
      <c r="M361" s="126"/>
      <c r="N361" s="126"/>
      <c r="O361" s="126"/>
      <c r="P361" s="126"/>
      <c r="Q361" s="126"/>
      <c r="R361" s="122"/>
      <c r="S361" s="122"/>
      <c r="T361" s="122"/>
      <c r="U361" s="224"/>
      <c r="V361" s="218" t="n">
        <f aca="false">$V$2</f>
        <v>1</v>
      </c>
      <c r="W361" s="219" t="n">
        <f aca="false">IF(J361&lt;&gt;0,VLOOKUP(J361,Max_tider,2,0),0)</f>
        <v>0</v>
      </c>
      <c r="X361" s="219" t="n">
        <f aca="false">IF(K361&lt;&gt;0,VLOOKUP(K361,AT_tider,2,0),0)</f>
        <v>0</v>
      </c>
      <c r="Y361" s="219" t="n">
        <f aca="false">IF(L361&lt;&gt;0,VLOOKUP(L361,SubAT_tider,2,0),0)</f>
        <v>0</v>
      </c>
      <c r="Z361" s="219" t="n">
        <f aca="false">IF(M361&lt;&gt;0,VLOOKUP(M361,IG_tider,2,0),0)</f>
        <v>0</v>
      </c>
      <c r="AA361" s="219"/>
      <c r="AB361" s="219"/>
      <c r="AC361" s="219" t="n">
        <f aca="false">IF(P361&lt;&gt;0,VLOOKUP(P361,Power_tider,2,0),0)</f>
        <v>0</v>
      </c>
      <c r="AD361" s="219" t="n">
        <f aca="false">IF(Q361&lt;&gt;0,VLOOKUP(Q361,FS_tider,2,0),0)</f>
        <v>0</v>
      </c>
      <c r="AE361" s="218"/>
      <c r="AF361" s="218" t="n">
        <f aca="false">SUM(W361:AE361)</f>
        <v>0</v>
      </c>
      <c r="AG361" s="220" t="n">
        <f aca="false">((AC361*2)+(W361*2)+(X361*1)+(Y361*0.77)+(Z361*0.68)+(AD361*0.8))</f>
        <v>0</v>
      </c>
      <c r="AH361" s="220" t="n">
        <f aca="false">(AG361+(((I361*V361)-SUM(W361:AE361))*0.3))</f>
        <v>0</v>
      </c>
      <c r="AI361" s="221" t="str">
        <f aca="false">IF(AH361&gt;1,AVERAGE(AH360:AH361),"")</f>
        <v/>
      </c>
      <c r="AJ361" s="221" t="str">
        <f aca="false">IF(AH361&gt;1,AVERAGE(AH359:AH361),"")</f>
        <v/>
      </c>
      <c r="AK361" s="221"/>
      <c r="AL361" s="221"/>
    </row>
    <row collapsed="false" customFormat="false" customHeight="true" hidden="false" ht="12" outlineLevel="0" r="362">
      <c r="C362" s="223" t="s">
        <v>69</v>
      </c>
      <c r="D362" s="117" t="n">
        <f aca="false">AA366</f>
        <v>0</v>
      </c>
      <c r="F362" s="215" t="inlineStr">
        <f aca="false">F361+1</f>
        <is>
          <t/>
        </is>
      </c>
      <c r="G362" s="119"/>
      <c r="H362" s="119"/>
      <c r="I362" s="120"/>
      <c r="J362" s="121"/>
      <c r="K362" s="121"/>
      <c r="L362" s="127"/>
      <c r="M362" s="121"/>
      <c r="N362" s="121"/>
      <c r="O362" s="121"/>
      <c r="P362" s="121"/>
      <c r="Q362" s="121"/>
      <c r="R362" s="122"/>
      <c r="S362" s="122"/>
      <c r="T362" s="122"/>
      <c r="U362" s="217"/>
      <c r="V362" s="218" t="n">
        <f aca="false">$V$2</f>
        <v>1</v>
      </c>
      <c r="W362" s="219" t="n">
        <f aca="false">IF(J362&lt;&gt;0,VLOOKUP(J362,Max_tider,2,0),0)</f>
        <v>0</v>
      </c>
      <c r="X362" s="219" t="n">
        <f aca="false">IF(K362&lt;&gt;0,VLOOKUP(K362,AT_tider,2,0),0)</f>
        <v>0</v>
      </c>
      <c r="Y362" s="219" t="n">
        <f aca="false">IF(L362&lt;&gt;0,VLOOKUP(L362,SubAT_tider,2,0),0)</f>
        <v>0</v>
      </c>
      <c r="Z362" s="219" t="n">
        <f aca="false">IF(M362&lt;&gt;0,VLOOKUP(M362,IG_tider,2,0),0)</f>
        <v>0</v>
      </c>
      <c r="AA362" s="219"/>
      <c r="AB362" s="219"/>
      <c r="AC362" s="219" t="n">
        <f aca="false">IF(P362&lt;&gt;0,VLOOKUP(P362,Power_tider,2,0),0)</f>
        <v>0</v>
      </c>
      <c r="AD362" s="219" t="n">
        <f aca="false">IF(Q362&lt;&gt;0,VLOOKUP(Q362,FS_tider,2,0),0)</f>
        <v>0</v>
      </c>
      <c r="AE362" s="218"/>
      <c r="AF362" s="218" t="n">
        <f aca="false">SUM(W362:AE362)</f>
        <v>0</v>
      </c>
      <c r="AG362" s="220" t="n">
        <f aca="false">((AC362*2)+(W362*2)+(X362*1)+(Y362*0.77)+(Z362*0.68)+(AD362*0.8))</f>
        <v>0</v>
      </c>
      <c r="AH362" s="220" t="n">
        <f aca="false">(AG362+(((I362*V362)-SUM(W362:AE362))*0.3))</f>
        <v>0</v>
      </c>
      <c r="AI362" s="221" t="str">
        <f aca="false">IF(AH362&gt;1,AVERAGE(AH361:AH362),"")</f>
        <v/>
      </c>
      <c r="AJ362" s="221" t="str">
        <f aca="false">IF(AH362&gt;1,AVERAGE(AH360:AH362),"")</f>
        <v/>
      </c>
      <c r="AK362" s="221"/>
      <c r="AL362" s="221"/>
    </row>
    <row collapsed="false" customFormat="false" customHeight="true" hidden="false" ht="12" outlineLevel="0" r="363">
      <c r="C363" s="223" t="s">
        <v>70</v>
      </c>
      <c r="D363" s="117" t="n">
        <f aca="false">AB366</f>
        <v>0</v>
      </c>
      <c r="F363" s="215" t="inlineStr">
        <f aca="false">F362+1</f>
        <is>
          <t/>
        </is>
      </c>
      <c r="G363" s="119"/>
      <c r="H363" s="119"/>
      <c r="I363" s="120"/>
      <c r="J363" s="121"/>
      <c r="K363" s="121"/>
      <c r="L363" s="121"/>
      <c r="M363" s="121"/>
      <c r="N363" s="121"/>
      <c r="O363" s="121"/>
      <c r="P363" s="121"/>
      <c r="Q363" s="121"/>
      <c r="R363" s="122"/>
      <c r="S363" s="122"/>
      <c r="T363" s="122"/>
      <c r="U363" s="224"/>
      <c r="V363" s="218" t="n">
        <f aca="false">$V$2</f>
        <v>1</v>
      </c>
      <c r="W363" s="219" t="n">
        <f aca="false">IF(J363&lt;&gt;0,VLOOKUP(J363,Max_tider,2,0),0)</f>
        <v>0</v>
      </c>
      <c r="X363" s="219" t="n">
        <f aca="false">IF(K363&lt;&gt;0,VLOOKUP(K363,AT_tider,2,0),0)</f>
        <v>0</v>
      </c>
      <c r="Y363" s="219" t="n">
        <f aca="false">IF(L363&lt;&gt;0,VLOOKUP(L363,SubAT_tider,2,0),0)</f>
        <v>0</v>
      </c>
      <c r="Z363" s="219" t="n">
        <f aca="false">IF(M363&lt;&gt;0,VLOOKUP(M363,IG_tider,2,0),0)</f>
        <v>0</v>
      </c>
      <c r="AA363" s="219"/>
      <c r="AB363" s="219"/>
      <c r="AC363" s="219" t="n">
        <f aca="false">IF(P363&lt;&gt;0,VLOOKUP(P363,Power_tider,2,0),0)</f>
        <v>0</v>
      </c>
      <c r="AD363" s="219" t="n">
        <f aca="false">IF(Q363&lt;&gt;0,VLOOKUP(Q363,FS_tider,2,0),0)</f>
        <v>0</v>
      </c>
      <c r="AE363" s="218"/>
      <c r="AF363" s="218" t="n">
        <f aca="false">SUM(W363:AE363)</f>
        <v>0</v>
      </c>
      <c r="AG363" s="220" t="n">
        <f aca="false">((AC363*2)+(W363*2)+(X363*1)+(Y363*0.77)+(Z363*0.68)+(AD363*0.8))</f>
        <v>0</v>
      </c>
      <c r="AH363" s="220" t="n">
        <f aca="false">(AG363+(((I363*V363)-SUM(W363:AE363))*0.3))</f>
        <v>0</v>
      </c>
      <c r="AI363" s="221" t="str">
        <f aca="false">IF(AH363&gt;1,AVERAGE(AH362:AH363),"")</f>
        <v/>
      </c>
      <c r="AJ363" s="221" t="str">
        <f aca="false">IF(AH363&gt;1,AVERAGE(AH361:AH363),"")</f>
        <v/>
      </c>
      <c r="AK363" s="221"/>
      <c r="AL363" s="221"/>
    </row>
    <row collapsed="false" customFormat="false" customHeight="true" hidden="false" ht="12" outlineLevel="0" r="364">
      <c r="C364" s="214" t="s">
        <v>20</v>
      </c>
      <c r="D364" s="117" t="n">
        <f aca="false">AC366</f>
        <v>0</v>
      </c>
      <c r="F364" s="215" t="inlineStr">
        <f aca="false">F363+1</f>
        <is>
          <t/>
        </is>
      </c>
      <c r="G364" s="119"/>
      <c r="H364" s="119"/>
      <c r="I364" s="120"/>
      <c r="J364" s="121"/>
      <c r="K364" s="121"/>
      <c r="L364" s="121"/>
      <c r="M364" s="121"/>
      <c r="N364" s="121"/>
      <c r="O364" s="121"/>
      <c r="P364" s="216"/>
      <c r="Q364" s="121"/>
      <c r="R364" s="122"/>
      <c r="S364" s="122"/>
      <c r="T364" s="122"/>
      <c r="U364" s="224"/>
      <c r="V364" s="218" t="n">
        <f aca="false">$V$2</f>
        <v>1</v>
      </c>
      <c r="W364" s="219" t="n">
        <f aca="false">IF(J364&lt;&gt;0,VLOOKUP(J364,Max_tider,2,0),0)</f>
        <v>0</v>
      </c>
      <c r="X364" s="219" t="n">
        <f aca="false">IF(K364&lt;&gt;0,VLOOKUP(K364,AT_tider,2,0),0)</f>
        <v>0</v>
      </c>
      <c r="Y364" s="219" t="n">
        <f aca="false">IF(L364&lt;&gt;0,VLOOKUP(L364,SubAT_tider,2,0),0)</f>
        <v>0</v>
      </c>
      <c r="Z364" s="219" t="n">
        <f aca="false">IF(M364&lt;&gt;0,VLOOKUP(M364,IG_tider,2,0),0)</f>
        <v>0</v>
      </c>
      <c r="AA364" s="219"/>
      <c r="AB364" s="219"/>
      <c r="AC364" s="219" t="n">
        <f aca="false">IF(P364&lt;&gt;0,VLOOKUP(P364,Power_tider,2,0),0)</f>
        <v>0</v>
      </c>
      <c r="AD364" s="219" t="n">
        <f aca="false">IF(Q364&lt;&gt;0,VLOOKUP(Q364,FS_tider,2,0),0)</f>
        <v>0</v>
      </c>
      <c r="AE364" s="218"/>
      <c r="AF364" s="218" t="n">
        <f aca="false">SUM(W364:AE364)</f>
        <v>0</v>
      </c>
      <c r="AG364" s="220" t="n">
        <f aca="false">((AC364*2)+(W364*2)+(X364*1)+(Y364*0.77)+(Z364*0.68)+(AD364*0.8))</f>
        <v>0</v>
      </c>
      <c r="AH364" s="220" t="n">
        <f aca="false">(AG364+(((I364*V364)-SUM(W364:AE364))*0.3))</f>
        <v>0</v>
      </c>
      <c r="AI364" s="221" t="str">
        <f aca="false">IF(AH364&gt;1,AVERAGE(AH363:AH364),"")</f>
        <v/>
      </c>
      <c r="AJ364" s="221" t="str">
        <f aca="false">IF(AH364&gt;1,AVERAGE(AH362:AH364),"")</f>
        <v/>
      </c>
      <c r="AK364" s="221"/>
      <c r="AL364" s="221"/>
    </row>
    <row collapsed="false" customFormat="false" customHeight="true" hidden="false" ht="12" outlineLevel="0" r="365">
      <c r="C365" s="214" t="s">
        <v>21</v>
      </c>
      <c r="D365" s="117" t="n">
        <f aca="false">AD366</f>
        <v>0</v>
      </c>
      <c r="F365" s="215" t="inlineStr">
        <f aca="false">F364+1</f>
        <is>
          <t/>
        </is>
      </c>
      <c r="G365" s="119"/>
      <c r="H365" s="119"/>
      <c r="I365" s="120"/>
      <c r="J365" s="121"/>
      <c r="K365" s="121"/>
      <c r="L365" s="121"/>
      <c r="M365" s="121"/>
      <c r="N365" s="121"/>
      <c r="O365" s="121"/>
      <c r="P365" s="121"/>
      <c r="Q365" s="121"/>
      <c r="R365" s="122"/>
      <c r="S365" s="122"/>
      <c r="T365" s="122"/>
      <c r="U365" s="224"/>
      <c r="V365" s="218" t="n">
        <f aca="false">$V$2</f>
        <v>1</v>
      </c>
      <c r="W365" s="219" t="n">
        <f aca="false">IF(J365&lt;&gt;0,VLOOKUP(J365,Max_tider,2,0),0)</f>
        <v>0</v>
      </c>
      <c r="X365" s="219" t="n">
        <f aca="false">IF(K365&lt;&gt;0,VLOOKUP(K365,AT_tider,2,0),0)</f>
        <v>0</v>
      </c>
      <c r="Y365" s="219" t="n">
        <f aca="false">IF(L365&lt;&gt;0,VLOOKUP(L365,SubAT_tider,2,0),0)</f>
        <v>0</v>
      </c>
      <c r="Z365" s="219" t="n">
        <f aca="false">IF(M365&lt;&gt;0,VLOOKUP(M365,IG_tider,2,0),0)</f>
        <v>0</v>
      </c>
      <c r="AA365" s="219"/>
      <c r="AB365" s="219"/>
      <c r="AC365" s="219" t="n">
        <f aca="false">IF(P365&lt;&gt;0,VLOOKUP(P365,Power_tider,2,0),0)</f>
        <v>0</v>
      </c>
      <c r="AD365" s="219" t="n">
        <f aca="false">IF(Q365&lt;&gt;0,VLOOKUP(Q365,FS_tider,2,0),0)</f>
        <v>0</v>
      </c>
      <c r="AE365" s="218"/>
      <c r="AF365" s="218" t="n">
        <f aca="false">SUM(W365:AE365)</f>
        <v>0</v>
      </c>
      <c r="AG365" s="220" t="n">
        <f aca="false">((AC365*2)+(W365*2)+(X365*1)+(Y365*0.77)+(Z365*0.68)+(AD365*0.8))</f>
        <v>0</v>
      </c>
      <c r="AH365" s="220" t="n">
        <f aca="false">(AG365+(((I365*V365)-SUM(W365:AE365))*0.3))</f>
        <v>0</v>
      </c>
      <c r="AI365" s="221" t="str">
        <f aca="false">IF(AH365&gt;1,AVERAGE(AH364:AH365),"")</f>
        <v/>
      </c>
      <c r="AJ365" s="221" t="str">
        <f aca="false">IF(AH365&gt;1,AVERAGE(AH363:AH365),"")</f>
        <v/>
      </c>
      <c r="AK365" s="221"/>
      <c r="AL365" s="221"/>
    </row>
    <row collapsed="false" customFormat="false" customHeight="true" hidden="false" ht="12" outlineLevel="0" r="366">
      <c r="C366" s="214" t="s">
        <v>22</v>
      </c>
      <c r="D366" s="117" t="n">
        <f aca="false">AE366</f>
        <v>0</v>
      </c>
      <c r="E366" s="117"/>
      <c r="F366" s="225"/>
      <c r="G366" s="131"/>
      <c r="H366" s="131"/>
      <c r="I366" s="132" t="n">
        <f aca="false">SUM(I359:I365)/60</f>
        <v>0</v>
      </c>
      <c r="J366" s="133"/>
      <c r="K366" s="131"/>
      <c r="L366" s="131"/>
      <c r="M366" s="131"/>
      <c r="N366" s="131"/>
      <c r="O366" s="131"/>
      <c r="P366" s="131"/>
      <c r="Q366" s="131"/>
      <c r="R366" s="131"/>
      <c r="S366" s="131"/>
      <c r="T366" s="131"/>
      <c r="U366" s="226" t="s">
        <v>135</v>
      </c>
      <c r="V366" s="190"/>
      <c r="W366" s="227" t="n">
        <f aca="false">SUM(W359:W365)</f>
        <v>0</v>
      </c>
      <c r="X366" s="227" t="n">
        <f aca="false">SUM(X359:X365)</f>
        <v>0</v>
      </c>
      <c r="Y366" s="227" t="n">
        <f aca="false">SUM(Y359:Y365)</f>
        <v>0</v>
      </c>
      <c r="Z366" s="227" t="n">
        <f aca="false">SUM(Z359:Z365)</f>
        <v>0</v>
      </c>
      <c r="AA366" s="227" t="n">
        <f aca="false">SUM(AA359:AA365)</f>
        <v>0</v>
      </c>
      <c r="AB366" s="227" t="n">
        <f aca="false">SUM(AB359:AB365)</f>
        <v>0</v>
      </c>
      <c r="AC366" s="227" t="n">
        <f aca="false">SUM(AC359:AC365)</f>
        <v>0</v>
      </c>
      <c r="AD366" s="227" t="n">
        <f aca="false">SUM(AD359:AD365)</f>
        <v>0</v>
      </c>
      <c r="AE366" s="227" t="n">
        <f aca="false">SUM(AE359:AE365)</f>
        <v>0</v>
      </c>
      <c r="AF366" s="228" t="n">
        <f aca="false">SUM(AF359:AF365)</f>
        <v>0</v>
      </c>
      <c r="AG366" s="228" t="n">
        <f aca="false">SUM(AG359:AG365)</f>
        <v>0</v>
      </c>
      <c r="AH366" s="228" t="n">
        <f aca="false">SUM(AH359:AH365)</f>
        <v>0</v>
      </c>
      <c r="AI366" s="221"/>
      <c r="AJ366" s="221"/>
      <c r="AK366" s="221" t="b">
        <f aca="false">IF(AH366&gt;1,AVERAGE(AH366,AH357,AH348,AH339,AH330))</f>
        <v>0</v>
      </c>
      <c r="AL366" s="221" t="b">
        <f aca="false">IF(AH366&gt;1,AVERAGE(AH366,AH357))</f>
        <v>0</v>
      </c>
    </row>
    <row collapsed="false" customFormat="false" customHeight="true" hidden="false" ht="12" outlineLevel="0" r="367">
      <c r="E367" s="117"/>
      <c r="F367" s="230" t="s">
        <v>254</v>
      </c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235"/>
    </row>
    <row collapsed="false" customFormat="false" customHeight="true" hidden="false" ht="12" outlineLevel="0" r="368">
      <c r="A368" s="212" t="s">
        <v>12</v>
      </c>
      <c r="B368" s="213" t="n">
        <f aca="false">I375</f>
        <v>0</v>
      </c>
      <c r="C368" s="214" t="s">
        <v>15</v>
      </c>
      <c r="D368" s="117" t="n">
        <f aca="false">X375</f>
        <v>0</v>
      </c>
      <c r="F368" s="215" t="inlineStr">
        <f aca="false">F365+1</f>
        <is>
          <t/>
        </is>
      </c>
      <c r="G368" s="119"/>
      <c r="H368" s="119"/>
      <c r="I368" s="120"/>
      <c r="J368" s="121"/>
      <c r="K368" s="121"/>
      <c r="L368" s="121"/>
      <c r="M368" s="121"/>
      <c r="N368" s="121"/>
      <c r="O368" s="121"/>
      <c r="P368" s="121"/>
      <c r="Q368" s="121"/>
      <c r="R368" s="122"/>
      <c r="S368" s="122"/>
      <c r="T368" s="122"/>
      <c r="U368" s="217"/>
      <c r="V368" s="218" t="n">
        <f aca="false">$V$2</f>
        <v>1</v>
      </c>
      <c r="W368" s="219" t="n">
        <f aca="false">IF(J368&lt;&gt;0,VLOOKUP(J368,Max_tider,2,0),0)</f>
        <v>0</v>
      </c>
      <c r="X368" s="219" t="n">
        <f aca="false">IF(K368&lt;&gt;0,VLOOKUP(K368,AT_tider,2,0),0)</f>
        <v>0</v>
      </c>
      <c r="Y368" s="219" t="n">
        <f aca="false">IF(L368&lt;&gt;0,VLOOKUP(L368,SubAT_tider,2,0),0)</f>
        <v>0</v>
      </c>
      <c r="Z368" s="219" t="n">
        <f aca="false">IF(M368&lt;&gt;0,VLOOKUP(M368,IG_tider,2,0),0)</f>
        <v>0</v>
      </c>
      <c r="AA368" s="219"/>
      <c r="AB368" s="219"/>
      <c r="AC368" s="219" t="n">
        <f aca="false">IF(P368&lt;&gt;0,VLOOKUP(P368,Power_tider,2,0),0)</f>
        <v>0</v>
      </c>
      <c r="AD368" s="219" t="n">
        <f aca="false">IF(Q368&lt;&gt;0,VLOOKUP(Q368,FS_tider,2,0),0)</f>
        <v>0</v>
      </c>
      <c r="AE368" s="218"/>
      <c r="AF368" s="218" t="n">
        <f aca="false">SUM(W368:AE368)</f>
        <v>0</v>
      </c>
      <c r="AG368" s="220" t="n">
        <f aca="false">((AC368*2)+(W368*2)+(X368*1)+(Y368*0.77)+(Z368*0.68)+(AD368*0.8))</f>
        <v>0</v>
      </c>
      <c r="AH368" s="220" t="n">
        <f aca="false">(AG368+(((I368*V368)-SUM(W368:AE368))*0.3))</f>
        <v>0</v>
      </c>
      <c r="AI368" s="221" t="str">
        <f aca="false">IF(AH368&gt;1,AVERAGE(AH365,AH368),"")</f>
        <v/>
      </c>
      <c r="AJ368" s="221" t="str">
        <f aca="false">IF(AH368&gt;1,AVERAGE(AH364,AH365,AH368),"")</f>
        <v/>
      </c>
      <c r="AK368" s="221"/>
      <c r="AL368" s="221"/>
    </row>
    <row collapsed="false" customFormat="false" customHeight="true" hidden="false" ht="12" outlineLevel="0" r="369">
      <c r="A369" s="222" t="s">
        <v>13</v>
      </c>
      <c r="B369" s="213" t="n">
        <f aca="false">W375</f>
        <v>0</v>
      </c>
      <c r="C369" s="214" t="s">
        <v>16</v>
      </c>
      <c r="D369" s="117" t="n">
        <f aca="false">Y375</f>
        <v>0</v>
      </c>
      <c r="F369" s="215" t="inlineStr">
        <f aca="false">F368+1</f>
        <is>
          <t/>
        </is>
      </c>
      <c r="G369" s="119"/>
      <c r="H369" s="119"/>
      <c r="I369" s="120"/>
      <c r="J369" s="121"/>
      <c r="K369" s="121"/>
      <c r="L369" s="127"/>
      <c r="M369" s="121"/>
      <c r="N369" s="126"/>
      <c r="O369" s="126"/>
      <c r="P369" s="216"/>
      <c r="Q369" s="121"/>
      <c r="R369" s="122"/>
      <c r="S369" s="122"/>
      <c r="T369" s="122"/>
      <c r="U369" s="217"/>
      <c r="V369" s="218" t="n">
        <f aca="false">$V$2</f>
        <v>1</v>
      </c>
      <c r="W369" s="219" t="n">
        <f aca="false">IF(J369&lt;&gt;0,VLOOKUP(J369,Max_tider,2,0),0)</f>
        <v>0</v>
      </c>
      <c r="X369" s="219" t="n">
        <f aca="false">IF(K369&lt;&gt;0,VLOOKUP(K369,AT_tider,2,0),0)</f>
        <v>0</v>
      </c>
      <c r="Y369" s="219" t="n">
        <f aca="false">IF(L369&lt;&gt;0,VLOOKUP(L369,SubAT_tider,2,0),0)</f>
        <v>0</v>
      </c>
      <c r="Z369" s="219" t="n">
        <f aca="false">IF(M369&lt;&gt;0,VLOOKUP(M369,IG_tider,2,0),0)</f>
        <v>0</v>
      </c>
      <c r="AA369" s="219"/>
      <c r="AB369" s="219"/>
      <c r="AC369" s="219" t="n">
        <f aca="false">IF(P369&lt;&gt;0,VLOOKUP(P369,Power_tider,2,0),0)</f>
        <v>0</v>
      </c>
      <c r="AD369" s="219" t="n">
        <f aca="false">IF(Q369&lt;&gt;0,VLOOKUP(Q369,FS_tider,2,0),0)</f>
        <v>0</v>
      </c>
      <c r="AE369" s="218"/>
      <c r="AF369" s="218" t="n">
        <f aca="false">SUM(W369:AE369)</f>
        <v>0</v>
      </c>
      <c r="AG369" s="220" t="n">
        <f aca="false">((AC369*2)+(W369*2)+(X369*1)+(Y369*0.77)+(Z369*0.68)+(AD369*0.8))</f>
        <v>0</v>
      </c>
      <c r="AH369" s="220" t="n">
        <f aca="false">(AG369+(((I369*V369)-SUM(W369:AE369))*0.3))</f>
        <v>0</v>
      </c>
      <c r="AI369" s="221" t="str">
        <f aca="false">IF(AH369&gt;1,AVERAGE(AH368:AH369),"")</f>
        <v/>
      </c>
      <c r="AJ369" s="221" t="str">
        <f aca="false">IF(AH369&gt;1,AVERAGE(AH365,AH368,AH369),"")</f>
        <v/>
      </c>
      <c r="AK369" s="221"/>
      <c r="AL369" s="221"/>
    </row>
    <row collapsed="false" customFormat="false" customHeight="true" hidden="false" ht="12" outlineLevel="0" r="370">
      <c r="C370" s="223" t="s">
        <v>17</v>
      </c>
      <c r="D370" s="117" t="n">
        <f aca="false">Z375</f>
        <v>0</v>
      </c>
      <c r="F370" s="215" t="inlineStr">
        <f aca="false">F369+1</f>
        <is>
          <t/>
        </is>
      </c>
      <c r="G370" s="119"/>
      <c r="H370" s="119"/>
      <c r="I370" s="126"/>
      <c r="J370" s="126"/>
      <c r="K370" s="126"/>
      <c r="L370" s="126"/>
      <c r="M370" s="126"/>
      <c r="N370" s="126"/>
      <c r="O370" s="126"/>
      <c r="P370" s="126"/>
      <c r="Q370" s="126"/>
      <c r="R370" s="122"/>
      <c r="S370" s="122"/>
      <c r="T370" s="122"/>
      <c r="U370" s="224"/>
      <c r="V370" s="218" t="n">
        <f aca="false">$V$2</f>
        <v>1</v>
      </c>
      <c r="W370" s="219" t="n">
        <f aca="false">IF(J370&lt;&gt;0,VLOOKUP(J370,Max_tider,2,0),0)</f>
        <v>0</v>
      </c>
      <c r="X370" s="219" t="n">
        <f aca="false">IF(K370&lt;&gt;0,VLOOKUP(K370,AT_tider,2,0),0)</f>
        <v>0</v>
      </c>
      <c r="Y370" s="219" t="n">
        <f aca="false">IF(L370&lt;&gt;0,VLOOKUP(L370,SubAT_tider,2,0),0)</f>
        <v>0</v>
      </c>
      <c r="Z370" s="219" t="n">
        <f aca="false">IF(M370&lt;&gt;0,VLOOKUP(M370,IG_tider,2,0),0)</f>
        <v>0</v>
      </c>
      <c r="AA370" s="219"/>
      <c r="AB370" s="219"/>
      <c r="AC370" s="219" t="n">
        <f aca="false">IF(P370&lt;&gt;0,VLOOKUP(P370,Power_tider,2,0),0)</f>
        <v>0</v>
      </c>
      <c r="AD370" s="219" t="n">
        <f aca="false">IF(Q370&lt;&gt;0,VLOOKUP(Q370,FS_tider,2,0),0)</f>
        <v>0</v>
      </c>
      <c r="AE370" s="218"/>
      <c r="AF370" s="218" t="n">
        <f aca="false">SUM(W370:AE370)</f>
        <v>0</v>
      </c>
      <c r="AG370" s="220" t="n">
        <f aca="false">((AC370*2)+(W370*2)+(X370*1)+(Y370*0.77)+(Z370*0.68)+(AD370*0.8))</f>
        <v>0</v>
      </c>
      <c r="AH370" s="220" t="n">
        <f aca="false">(AG370+(((I370*V370)-SUM(W370:AE370))*0.3))</f>
        <v>0</v>
      </c>
      <c r="AI370" s="221" t="str">
        <f aca="false">IF(AH370&gt;1,AVERAGE(AH369:AH370),"")</f>
        <v/>
      </c>
      <c r="AJ370" s="221" t="str">
        <f aca="false">IF(AH370&gt;1,AVERAGE(AH368:AH370),"")</f>
        <v/>
      </c>
      <c r="AK370" s="221"/>
      <c r="AL370" s="221"/>
    </row>
    <row collapsed="false" customFormat="false" customHeight="true" hidden="false" ht="12" outlineLevel="0" r="371">
      <c r="C371" s="223" t="s">
        <v>69</v>
      </c>
      <c r="D371" s="117" t="n">
        <f aca="false">AA375</f>
        <v>0</v>
      </c>
      <c r="F371" s="215" t="inlineStr">
        <f aca="false">F370+1</f>
        <is>
          <t/>
        </is>
      </c>
      <c r="G371" s="119"/>
      <c r="H371" s="119"/>
      <c r="I371" s="120"/>
      <c r="J371" s="121"/>
      <c r="K371" s="121"/>
      <c r="L371" s="121"/>
      <c r="M371" s="121"/>
      <c r="N371" s="121"/>
      <c r="O371" s="121"/>
      <c r="P371" s="121"/>
      <c r="Q371" s="121"/>
      <c r="R371" s="122"/>
      <c r="S371" s="122"/>
      <c r="T371" s="122"/>
      <c r="U371" s="217"/>
      <c r="V371" s="218" t="n">
        <f aca="false">$V$2</f>
        <v>1</v>
      </c>
      <c r="W371" s="219" t="n">
        <f aca="false">IF(J371&lt;&gt;0,VLOOKUP(J371,Max_tider,2,0),0)</f>
        <v>0</v>
      </c>
      <c r="X371" s="219" t="n">
        <f aca="false">IF(K371&lt;&gt;0,VLOOKUP(K371,AT_tider,2,0),0)</f>
        <v>0</v>
      </c>
      <c r="Y371" s="219" t="n">
        <f aca="false">IF(L371&lt;&gt;0,VLOOKUP(L371,SubAT_tider,2,0),0)</f>
        <v>0</v>
      </c>
      <c r="Z371" s="219" t="n">
        <f aca="false">IF(M371&lt;&gt;0,VLOOKUP(M371,IG_tider,2,0),0)</f>
        <v>0</v>
      </c>
      <c r="AA371" s="219"/>
      <c r="AB371" s="219"/>
      <c r="AC371" s="219" t="n">
        <f aca="false">IF(P371&lt;&gt;0,VLOOKUP(P371,Power_tider,2,0),0)</f>
        <v>0</v>
      </c>
      <c r="AD371" s="219" t="n">
        <f aca="false">IF(Q371&lt;&gt;0,VLOOKUP(Q371,FS_tider,2,0),0)</f>
        <v>0</v>
      </c>
      <c r="AE371" s="218"/>
      <c r="AF371" s="218" t="n">
        <f aca="false">SUM(W371:AE371)</f>
        <v>0</v>
      </c>
      <c r="AG371" s="220" t="n">
        <f aca="false">((AC371*2)+(W371*2)+(X371*1)+(Y371*0.77)+(Z371*0.68)+(AD371*0.8))</f>
        <v>0</v>
      </c>
      <c r="AH371" s="220" t="n">
        <f aca="false">(AG371+(((I371*V371)-SUM(W371:AE371))*0.3))</f>
        <v>0</v>
      </c>
      <c r="AI371" s="221" t="str">
        <f aca="false">IF(AH371&gt;1,AVERAGE(AH370:AH371),"")</f>
        <v/>
      </c>
      <c r="AJ371" s="221" t="str">
        <f aca="false">IF(AH371&gt;1,AVERAGE(AH369:AH371),"")</f>
        <v/>
      </c>
      <c r="AK371" s="221"/>
      <c r="AL371" s="221"/>
    </row>
    <row collapsed="false" customFormat="false" customHeight="true" hidden="false" ht="12" outlineLevel="0" r="372">
      <c r="C372" s="223" t="s">
        <v>70</v>
      </c>
      <c r="D372" s="117" t="n">
        <f aca="false">AB375</f>
        <v>0</v>
      </c>
      <c r="F372" s="215" t="inlineStr">
        <f aca="false">F371+1</f>
        <is>
          <t/>
        </is>
      </c>
      <c r="G372" s="119"/>
      <c r="H372" s="119"/>
      <c r="I372" s="120"/>
      <c r="J372" s="121"/>
      <c r="K372" s="121"/>
      <c r="L372" s="121"/>
      <c r="M372" s="121"/>
      <c r="N372" s="121"/>
      <c r="O372" s="121"/>
      <c r="P372" s="121"/>
      <c r="Q372" s="121"/>
      <c r="R372" s="122"/>
      <c r="S372" s="122"/>
      <c r="T372" s="122"/>
      <c r="U372" s="224"/>
      <c r="V372" s="218" t="n">
        <f aca="false">$V$2</f>
        <v>1</v>
      </c>
      <c r="W372" s="219" t="n">
        <f aca="false">IF(J372&lt;&gt;0,VLOOKUP(J372,Max_tider,2,0),0)</f>
        <v>0</v>
      </c>
      <c r="X372" s="219" t="n">
        <f aca="false">IF(K372&lt;&gt;0,VLOOKUP(K372,AT_tider,2,0),0)</f>
        <v>0</v>
      </c>
      <c r="Y372" s="219" t="n">
        <f aca="false">IF(L372&lt;&gt;0,VLOOKUP(L372,SubAT_tider,2,0),0)</f>
        <v>0</v>
      </c>
      <c r="Z372" s="219" t="n">
        <f aca="false">IF(M372&lt;&gt;0,VLOOKUP(M372,IG_tider,2,0),0)</f>
        <v>0</v>
      </c>
      <c r="AA372" s="219"/>
      <c r="AB372" s="219"/>
      <c r="AC372" s="219" t="n">
        <f aca="false">IF(P372&lt;&gt;0,VLOOKUP(P372,Power_tider,2,0),0)</f>
        <v>0</v>
      </c>
      <c r="AD372" s="219" t="n">
        <f aca="false">IF(Q372&lt;&gt;0,VLOOKUP(Q372,FS_tider,2,0),0)</f>
        <v>0</v>
      </c>
      <c r="AE372" s="218"/>
      <c r="AF372" s="218" t="n">
        <f aca="false">SUM(W372:AE372)</f>
        <v>0</v>
      </c>
      <c r="AG372" s="220" t="n">
        <f aca="false">((AC372*2)+(W372*2)+(X372*1)+(Y372*0.77)+(Z372*0.68)+(AD372*0.8))</f>
        <v>0</v>
      </c>
      <c r="AH372" s="220" t="n">
        <f aca="false">(AG372+(((I372*V372)-SUM(W372:AE372))*0.3))</f>
        <v>0</v>
      </c>
      <c r="AI372" s="221" t="str">
        <f aca="false">IF(AH372&gt;1,AVERAGE(AH371:AH372),"")</f>
        <v/>
      </c>
      <c r="AJ372" s="221" t="str">
        <f aca="false">IF(AH372&gt;1,AVERAGE(AH370:AH372),"")</f>
        <v/>
      </c>
      <c r="AK372" s="221"/>
      <c r="AL372" s="221"/>
    </row>
    <row collapsed="false" customFormat="false" customHeight="true" hidden="false" ht="12" outlineLevel="0" r="373">
      <c r="C373" s="214" t="s">
        <v>20</v>
      </c>
      <c r="D373" s="117" t="n">
        <f aca="false">AC375</f>
        <v>0</v>
      </c>
      <c r="F373" s="215" t="inlineStr">
        <f aca="false">F372+1</f>
        <is>
          <t/>
        </is>
      </c>
      <c r="G373" s="119"/>
      <c r="H373" s="119"/>
      <c r="I373" s="120"/>
      <c r="J373" s="121"/>
      <c r="K373" s="126"/>
      <c r="L373" s="121"/>
      <c r="M373" s="127"/>
      <c r="N373" s="121"/>
      <c r="O373" s="121"/>
      <c r="P373" s="121"/>
      <c r="Q373" s="121"/>
      <c r="R373" s="236"/>
      <c r="S373" s="236"/>
      <c r="T373" s="236"/>
      <c r="U373" s="224"/>
      <c r="V373" s="218" t="n">
        <f aca="false">$V$2</f>
        <v>1</v>
      </c>
      <c r="W373" s="219" t="n">
        <f aca="false">IF(J373&lt;&gt;0,VLOOKUP(J373,Max_tider,2,0),0)</f>
        <v>0</v>
      </c>
      <c r="X373" s="219" t="n">
        <f aca="false">IF(K373&lt;&gt;0,VLOOKUP(K373,AT_tider,2,0),0)</f>
        <v>0</v>
      </c>
      <c r="Y373" s="219" t="n">
        <f aca="false">IF(L373&lt;&gt;0,VLOOKUP(L373,SubAT_tider,2,0),0)</f>
        <v>0</v>
      </c>
      <c r="Z373" s="219" t="n">
        <f aca="false">IF(M373&lt;&gt;0,VLOOKUP(M373,IG_tider,2,0),0)</f>
        <v>0</v>
      </c>
      <c r="AA373" s="219"/>
      <c r="AB373" s="219"/>
      <c r="AC373" s="219" t="n">
        <f aca="false">IF(P373&lt;&gt;0,VLOOKUP(P373,Power_tider,2,0),0)</f>
        <v>0</v>
      </c>
      <c r="AD373" s="219" t="n">
        <f aca="false">IF(Q373&lt;&gt;0,VLOOKUP(Q373,FS_tider,2,0),0)</f>
        <v>0</v>
      </c>
      <c r="AE373" s="218"/>
      <c r="AF373" s="218" t="n">
        <f aca="false">SUM(W373:AE373)</f>
        <v>0</v>
      </c>
      <c r="AG373" s="220" t="n">
        <f aca="false">((AC373*2)+(W373*2)+(X373*1)+(Y373*0.77)+(Z373*0.68)+(AD373*0.8))</f>
        <v>0</v>
      </c>
      <c r="AH373" s="220" t="n">
        <f aca="false">(AG373+(((I373*V373)-SUM(W373:AE373))*0.3))</f>
        <v>0</v>
      </c>
      <c r="AI373" s="221" t="str">
        <f aca="false">IF(AH373&gt;1,AVERAGE(AH372:AH373),"")</f>
        <v/>
      </c>
      <c r="AJ373" s="221" t="str">
        <f aca="false">IF(AH373&gt;1,AVERAGE(AH371:AH373),"")</f>
        <v/>
      </c>
      <c r="AK373" s="221"/>
      <c r="AL373" s="221"/>
    </row>
    <row collapsed="false" customFormat="false" customHeight="true" hidden="false" ht="12" outlineLevel="0" r="374">
      <c r="C374" s="214" t="s">
        <v>21</v>
      </c>
      <c r="D374" s="117" t="n">
        <f aca="false">AD375</f>
        <v>0</v>
      </c>
      <c r="F374" s="215" t="inlineStr">
        <f aca="false">F373+1</f>
        <is>
          <t/>
        </is>
      </c>
      <c r="G374" s="119"/>
      <c r="H374" s="119"/>
      <c r="I374" s="120"/>
      <c r="J374" s="121"/>
      <c r="K374" s="121"/>
      <c r="L374" s="121"/>
      <c r="M374" s="121"/>
      <c r="N374" s="121"/>
      <c r="O374" s="121"/>
      <c r="P374" s="121"/>
      <c r="Q374" s="121"/>
      <c r="R374" s="236"/>
      <c r="S374" s="236"/>
      <c r="T374" s="236"/>
      <c r="U374" s="224"/>
      <c r="V374" s="218" t="n">
        <f aca="false">$V$2</f>
        <v>1</v>
      </c>
      <c r="W374" s="219" t="n">
        <f aca="false">IF(J374&lt;&gt;0,VLOOKUP(J374,Max_tider,2,0),0)</f>
        <v>0</v>
      </c>
      <c r="X374" s="219" t="n">
        <f aca="false">IF(K374&lt;&gt;0,VLOOKUP(K374,AT_tider,2,0),0)</f>
        <v>0</v>
      </c>
      <c r="Y374" s="219" t="n">
        <f aca="false">IF(L374&lt;&gt;0,VLOOKUP(L374,SubAT_tider,2,0),0)</f>
        <v>0</v>
      </c>
      <c r="Z374" s="219" t="n">
        <f aca="false">IF(M374&lt;&gt;0,VLOOKUP(M374,IG_tider,2,0),0)</f>
        <v>0</v>
      </c>
      <c r="AA374" s="219"/>
      <c r="AB374" s="219"/>
      <c r="AC374" s="219" t="n">
        <f aca="false">IF(P374&lt;&gt;0,VLOOKUP(P374,Power_tider,2,0),0)</f>
        <v>0</v>
      </c>
      <c r="AD374" s="219" t="n">
        <f aca="false">IF(Q374&lt;&gt;0,VLOOKUP(Q374,FS_tider,2,0),0)</f>
        <v>0</v>
      </c>
      <c r="AE374" s="218"/>
      <c r="AF374" s="218" t="n">
        <f aca="false">SUM(W374:AE374)</f>
        <v>0</v>
      </c>
      <c r="AG374" s="220" t="n">
        <f aca="false">((AC374*2)+(W374*2)+(X374*1)+(Y374*0.77)+(Z374*0.68)+(AD374*0.8))</f>
        <v>0</v>
      </c>
      <c r="AH374" s="220" t="n">
        <f aca="false">(AG374+(((I374*V374)-SUM(W374:AE374))*0.3))</f>
        <v>0</v>
      </c>
      <c r="AI374" s="221" t="str">
        <f aca="false">IF(AH374&gt;1,AVERAGE(AH373:AH374),"")</f>
        <v/>
      </c>
      <c r="AJ374" s="221" t="str">
        <f aca="false">IF(AH374&gt;1,AVERAGE(AH372:AH374),"")</f>
        <v/>
      </c>
      <c r="AK374" s="221"/>
      <c r="AL374" s="221"/>
    </row>
    <row collapsed="false" customFormat="false" customHeight="true" hidden="false" ht="12" outlineLevel="0" r="375">
      <c r="C375" s="214" t="s">
        <v>22</v>
      </c>
      <c r="D375" s="117" t="n">
        <f aca="false">AE375</f>
        <v>0</v>
      </c>
      <c r="E375" s="117"/>
      <c r="F375" s="225"/>
      <c r="G375" s="131"/>
      <c r="H375" s="131"/>
      <c r="I375" s="132" t="n">
        <f aca="false">SUM(I368:I374)/60</f>
        <v>0</v>
      </c>
      <c r="J375" s="133"/>
      <c r="K375" s="131"/>
      <c r="L375" s="131"/>
      <c r="M375" s="131"/>
      <c r="N375" s="131"/>
      <c r="O375" s="131"/>
      <c r="P375" s="131"/>
      <c r="Q375" s="131"/>
      <c r="R375" s="131"/>
      <c r="S375" s="131"/>
      <c r="T375" s="131"/>
      <c r="U375" s="226" t="s">
        <v>135</v>
      </c>
      <c r="V375" s="190"/>
      <c r="W375" s="227" t="n">
        <f aca="false">SUM(W368:W374)</f>
        <v>0</v>
      </c>
      <c r="X375" s="227" t="n">
        <f aca="false">SUM(X368:X374)</f>
        <v>0</v>
      </c>
      <c r="Y375" s="227" t="n">
        <f aca="false">SUM(Y368:Y374)</f>
        <v>0</v>
      </c>
      <c r="Z375" s="227" t="n">
        <f aca="false">SUM(Z368:Z374)</f>
        <v>0</v>
      </c>
      <c r="AA375" s="227" t="n">
        <f aca="false">SUM(AA368:AA374)</f>
        <v>0</v>
      </c>
      <c r="AB375" s="227" t="n">
        <f aca="false">SUM(AB368:AB374)</f>
        <v>0</v>
      </c>
      <c r="AC375" s="227" t="n">
        <f aca="false">SUM(AC368:AC374)</f>
        <v>0</v>
      </c>
      <c r="AD375" s="227" t="n">
        <f aca="false">SUM(AD368:AD374)</f>
        <v>0</v>
      </c>
      <c r="AE375" s="227" t="n">
        <f aca="false">SUM(AE368:AE374)</f>
        <v>0</v>
      </c>
      <c r="AF375" s="228" t="n">
        <f aca="false">SUM(AF368:AF374)</f>
        <v>0</v>
      </c>
      <c r="AG375" s="228" t="n">
        <f aca="false">SUM(AG368:AG374)</f>
        <v>0</v>
      </c>
      <c r="AH375" s="228" t="n">
        <f aca="false">SUM(AH368:AH374)</f>
        <v>0</v>
      </c>
      <c r="AI375" s="221"/>
      <c r="AJ375" s="221"/>
      <c r="AK375" s="221" t="b">
        <f aca="false">IF(AH375&gt;1,AVERAGE(AH375,AH366,AH357,AH348,AH339))</f>
        <v>0</v>
      </c>
      <c r="AL375" s="221" t="b">
        <f aca="false">IF(AH375&gt;1,AVERAGE(AH375,AH366))</f>
        <v>0</v>
      </c>
    </row>
    <row collapsed="false" customFormat="false" customHeight="true" hidden="false" ht="12" outlineLevel="0" r="376">
      <c r="E376" s="117"/>
      <c r="F376" s="230" t="s">
        <v>255</v>
      </c>
      <c r="W376" s="117"/>
      <c r="X376" s="117"/>
      <c r="Y376" s="117"/>
      <c r="Z376" s="117"/>
      <c r="AA376" s="117"/>
      <c r="AB376" s="117"/>
      <c r="AC376" s="117"/>
      <c r="AD376" s="117"/>
      <c r="AE376" s="117"/>
      <c r="AF376" s="231" t="str">
        <f aca="false">IF(SUM(W376:AE376)&gt;0,(SUM(W376:AE376)),"")</f>
        <v/>
      </c>
    </row>
    <row collapsed="false" customFormat="false" customHeight="true" hidden="false" ht="12" outlineLevel="0" r="377">
      <c r="A377" s="212" t="s">
        <v>12</v>
      </c>
      <c r="B377" s="213" t="n">
        <f aca="false">I384</f>
        <v>0</v>
      </c>
      <c r="C377" s="214" t="s">
        <v>15</v>
      </c>
      <c r="D377" s="117" t="n">
        <f aca="false">X384</f>
        <v>0</v>
      </c>
      <c r="F377" s="215" t="inlineStr">
        <f aca="false">F374+1</f>
        <is>
          <t/>
        </is>
      </c>
      <c r="G377" s="119"/>
      <c r="H377" s="119"/>
      <c r="I377" s="120"/>
      <c r="J377" s="121"/>
      <c r="K377" s="121"/>
      <c r="L377" s="121"/>
      <c r="M377" s="121"/>
      <c r="N377" s="121"/>
      <c r="O377" s="121"/>
      <c r="P377" s="121"/>
      <c r="Q377" s="121"/>
      <c r="R377" s="122"/>
      <c r="S377" s="122"/>
      <c r="T377" s="122"/>
      <c r="U377" s="217"/>
      <c r="V377" s="218" t="n">
        <f aca="false">$V$2</f>
        <v>1</v>
      </c>
      <c r="W377" s="219" t="n">
        <f aca="false">IF(J377&lt;&gt;0,VLOOKUP(J377,Max_tider,2,0),0)</f>
        <v>0</v>
      </c>
      <c r="X377" s="219" t="n">
        <f aca="false">IF(K377&lt;&gt;0,VLOOKUP(K377,AT_tider,2,0),0)</f>
        <v>0</v>
      </c>
      <c r="Y377" s="219" t="n">
        <f aca="false">IF(L377&lt;&gt;0,VLOOKUP(L377,SubAT_tider,2,0),0)</f>
        <v>0</v>
      </c>
      <c r="Z377" s="219" t="n">
        <f aca="false">IF(M377&lt;&gt;0,VLOOKUP(M377,IG_tider,2,0),0)</f>
        <v>0</v>
      </c>
      <c r="AA377" s="219"/>
      <c r="AB377" s="219"/>
      <c r="AC377" s="219" t="n">
        <f aca="false">IF(P377&lt;&gt;0,VLOOKUP(P377,Power_tider,2,0),0)</f>
        <v>0</v>
      </c>
      <c r="AD377" s="219" t="n">
        <f aca="false">IF(Q377&lt;&gt;0,VLOOKUP(Q377,FS_tider,2,0),0)</f>
        <v>0</v>
      </c>
      <c r="AE377" s="218"/>
      <c r="AF377" s="218" t="n">
        <f aca="false">SUM(W377:AE377)</f>
        <v>0</v>
      </c>
      <c r="AG377" s="220" t="n">
        <f aca="false">((AC377*2)+(W377*2)+(X377*1)+(Y377*0.77)+(Z377*0.68)+(AD377*0.8))</f>
        <v>0</v>
      </c>
      <c r="AH377" s="220" t="n">
        <f aca="false">(AG377+(((I377*V377)-SUM(W377:AE377))*0.3))</f>
        <v>0</v>
      </c>
      <c r="AI377" s="221" t="str">
        <f aca="false">IF(AH377&gt;1,AVERAGE(AH374,AH377),"")</f>
        <v/>
      </c>
      <c r="AJ377" s="221" t="str">
        <f aca="false">IF(AH377&gt;1,AVERAGE(AH373,AH374,AH377),"")</f>
        <v/>
      </c>
      <c r="AK377" s="221"/>
      <c r="AL377" s="221"/>
    </row>
    <row collapsed="false" customFormat="false" customHeight="true" hidden="false" ht="12" outlineLevel="0" r="378">
      <c r="A378" s="222" t="s">
        <v>13</v>
      </c>
      <c r="B378" s="213" t="n">
        <f aca="false">W384</f>
        <v>0</v>
      </c>
      <c r="C378" s="214" t="s">
        <v>16</v>
      </c>
      <c r="D378" s="117" t="n">
        <f aca="false">Y384</f>
        <v>0</v>
      </c>
      <c r="F378" s="215" t="inlineStr">
        <f aca="false">F377+1</f>
        <is>
          <t/>
        </is>
      </c>
      <c r="G378" s="119"/>
      <c r="H378" s="119"/>
      <c r="I378" s="120"/>
      <c r="J378" s="121"/>
      <c r="K378" s="127"/>
      <c r="L378" s="127"/>
      <c r="M378" s="121"/>
      <c r="N378" s="126"/>
      <c r="O378" s="126"/>
      <c r="P378" s="127"/>
      <c r="Q378" s="121"/>
      <c r="R378" s="122"/>
      <c r="S378" s="122"/>
      <c r="T378" s="122"/>
      <c r="U378" s="217"/>
      <c r="V378" s="218" t="n">
        <f aca="false">$V$2</f>
        <v>1</v>
      </c>
      <c r="W378" s="219" t="n">
        <f aca="false">IF(J378&lt;&gt;0,VLOOKUP(J378,Max_tider,2,0),0)</f>
        <v>0</v>
      </c>
      <c r="X378" s="219" t="n">
        <f aca="false">IF(K378&lt;&gt;0,VLOOKUP(K378,AT_tider,2,0),0)</f>
        <v>0</v>
      </c>
      <c r="Y378" s="219" t="n">
        <f aca="false">IF(L378&lt;&gt;0,VLOOKUP(L378,SubAT_tider,2,0),0)</f>
        <v>0</v>
      </c>
      <c r="Z378" s="219" t="n">
        <f aca="false">IF(M378&lt;&gt;0,VLOOKUP(M378,IG_tider,2,0),0)</f>
        <v>0</v>
      </c>
      <c r="AA378" s="219"/>
      <c r="AB378" s="219"/>
      <c r="AC378" s="219" t="n">
        <f aca="false">IF(P378&lt;&gt;0,VLOOKUP(P378,Power_tider,2,0),0)</f>
        <v>0</v>
      </c>
      <c r="AD378" s="219" t="n">
        <f aca="false">IF(Q378&lt;&gt;0,VLOOKUP(Q378,FS_tider,2,0),0)</f>
        <v>0</v>
      </c>
      <c r="AE378" s="218"/>
      <c r="AF378" s="218" t="n">
        <f aca="false">SUM(W378:AE378)</f>
        <v>0</v>
      </c>
      <c r="AG378" s="220" t="n">
        <f aca="false">((AC378*2)+(W378*2)+(X378*1)+(Y378*0.77)+(Z378*0.68)+(AD378*0.8))</f>
        <v>0</v>
      </c>
      <c r="AH378" s="220" t="n">
        <f aca="false">(AG378+(((I378*V378)-SUM(W378:AE378))*0.3))</f>
        <v>0</v>
      </c>
      <c r="AI378" s="221" t="str">
        <f aca="false">IF(AH378&gt;1,AVERAGE(AH377:AH378),"")</f>
        <v/>
      </c>
      <c r="AJ378" s="221" t="str">
        <f aca="false">IF(AH378&gt;1,AVERAGE(AH374,AH377,AH378),"")</f>
        <v/>
      </c>
      <c r="AK378" s="221"/>
      <c r="AL378" s="221"/>
    </row>
    <row collapsed="false" customFormat="false" customHeight="true" hidden="false" ht="12" outlineLevel="0" r="379">
      <c r="C379" s="223" t="s">
        <v>17</v>
      </c>
      <c r="D379" s="117" t="n">
        <f aca="false">Z384</f>
        <v>0</v>
      </c>
      <c r="F379" s="215" t="inlineStr">
        <f aca="false">F378+1</f>
        <is>
          <t/>
        </is>
      </c>
      <c r="G379" s="119"/>
      <c r="H379" s="119"/>
      <c r="I379" s="126"/>
      <c r="J379" s="126"/>
      <c r="K379" s="237"/>
      <c r="L379" s="126"/>
      <c r="M379" s="126"/>
      <c r="N379" s="126"/>
      <c r="O379" s="126"/>
      <c r="P379" s="126"/>
      <c r="Q379" s="126"/>
      <c r="R379" s="122"/>
      <c r="S379" s="122"/>
      <c r="T379" s="122"/>
      <c r="U379" s="224"/>
      <c r="V379" s="218" t="n">
        <f aca="false">$V$2</f>
        <v>1</v>
      </c>
      <c r="W379" s="219" t="n">
        <f aca="false">IF(J379&lt;&gt;0,VLOOKUP(J379,Max_tider,2,0),0)</f>
        <v>0</v>
      </c>
      <c r="X379" s="219" t="n">
        <f aca="false">IF(K379&lt;&gt;0,VLOOKUP(K379,AT_tider,2,0),0)</f>
        <v>0</v>
      </c>
      <c r="Y379" s="219" t="n">
        <f aca="false">IF(L379&lt;&gt;0,VLOOKUP(L379,SubAT_tider,2,0),0)</f>
        <v>0</v>
      </c>
      <c r="Z379" s="219" t="n">
        <f aca="false">IF(M379&lt;&gt;0,VLOOKUP(M379,IG_tider,2,0),0)</f>
        <v>0</v>
      </c>
      <c r="AA379" s="219"/>
      <c r="AB379" s="219"/>
      <c r="AC379" s="219" t="n">
        <f aca="false">IF(P379&lt;&gt;0,VLOOKUP(P379,Power_tider,2,0),0)</f>
        <v>0</v>
      </c>
      <c r="AD379" s="219" t="n">
        <f aca="false">IF(Q379&lt;&gt;0,VLOOKUP(Q379,FS_tider,2,0),0)</f>
        <v>0</v>
      </c>
      <c r="AE379" s="218"/>
      <c r="AF379" s="218" t="n">
        <f aca="false">SUM(W379:AE379)</f>
        <v>0</v>
      </c>
      <c r="AG379" s="220" t="n">
        <f aca="false">((AC379*2)+(W379*2)+(X379*1)+(Y379*0.77)+(Z379*0.68)+(AD379*0.8))</f>
        <v>0</v>
      </c>
      <c r="AH379" s="220" t="n">
        <f aca="false">(AG379+(((I379*V379)-SUM(W379:AE379))*0.3))</f>
        <v>0</v>
      </c>
      <c r="AI379" s="221" t="str">
        <f aca="false">IF(AH379&gt;1,AVERAGE(AH378:AH379),"")</f>
        <v/>
      </c>
      <c r="AJ379" s="221" t="str">
        <f aca="false">IF(AH379&gt;1,AVERAGE(AH377:AH379),"")</f>
        <v/>
      </c>
      <c r="AK379" s="221"/>
      <c r="AL379" s="221"/>
    </row>
    <row collapsed="false" customFormat="false" customHeight="true" hidden="false" ht="12" outlineLevel="0" r="380">
      <c r="C380" s="223" t="s">
        <v>69</v>
      </c>
      <c r="D380" s="117" t="n">
        <f aca="false">AA384</f>
        <v>0</v>
      </c>
      <c r="F380" s="215" t="inlineStr">
        <f aca="false">F379+1</f>
        <is>
          <t/>
        </is>
      </c>
      <c r="G380" s="119"/>
      <c r="H380" s="119"/>
      <c r="I380" s="120"/>
      <c r="J380" s="121"/>
      <c r="K380" s="121"/>
      <c r="L380" s="121"/>
      <c r="M380" s="121"/>
      <c r="N380" s="121"/>
      <c r="O380" s="121"/>
      <c r="P380" s="121"/>
      <c r="Q380" s="121"/>
      <c r="R380" s="122"/>
      <c r="S380" s="122"/>
      <c r="T380" s="122"/>
      <c r="U380" s="217"/>
      <c r="V380" s="218" t="n">
        <f aca="false">$V$2</f>
        <v>1</v>
      </c>
      <c r="W380" s="219" t="n">
        <f aca="false">IF(J380&lt;&gt;0,VLOOKUP(J380,Max_tider,2,0),0)</f>
        <v>0</v>
      </c>
      <c r="X380" s="219" t="n">
        <f aca="false">IF(K380&lt;&gt;0,VLOOKUP(K380,AT_tider,2,0),0)</f>
        <v>0</v>
      </c>
      <c r="Y380" s="219" t="n">
        <f aca="false">IF(L380&lt;&gt;0,VLOOKUP(L380,SubAT_tider,2,0),0)</f>
        <v>0</v>
      </c>
      <c r="Z380" s="219" t="n">
        <f aca="false">IF(M380&lt;&gt;0,VLOOKUP(M380,IG_tider,2,0),0)</f>
        <v>0</v>
      </c>
      <c r="AA380" s="219"/>
      <c r="AB380" s="219"/>
      <c r="AC380" s="219" t="n">
        <f aca="false">IF(P380&lt;&gt;0,VLOOKUP(P380,Power_tider,2,0),0)</f>
        <v>0</v>
      </c>
      <c r="AD380" s="219" t="n">
        <f aca="false">IF(Q380&lt;&gt;0,VLOOKUP(Q380,FS_tider,2,0),0)</f>
        <v>0</v>
      </c>
      <c r="AE380" s="218"/>
      <c r="AF380" s="218" t="n">
        <f aca="false">SUM(W380:AE380)</f>
        <v>0</v>
      </c>
      <c r="AG380" s="220" t="n">
        <f aca="false">((AC380*2)+(W380*2)+(X380*1)+(Y380*0.77)+(Z380*0.68)+(AD380*0.8))</f>
        <v>0</v>
      </c>
      <c r="AH380" s="220" t="n">
        <f aca="false">(AG380+(((I380*V380)-SUM(W380:AE380))*0.3))</f>
        <v>0</v>
      </c>
      <c r="AI380" s="221" t="str">
        <f aca="false">IF(AH380&gt;1,AVERAGE(AH379:AH380),"")</f>
        <v/>
      </c>
      <c r="AJ380" s="221" t="str">
        <f aca="false">IF(AH380&gt;1,AVERAGE(AH378:AH380),"")</f>
        <v/>
      </c>
      <c r="AK380" s="221"/>
      <c r="AL380" s="221"/>
    </row>
    <row collapsed="false" customFormat="false" customHeight="true" hidden="false" ht="12" outlineLevel="0" r="381">
      <c r="C381" s="223" t="s">
        <v>70</v>
      </c>
      <c r="D381" s="117" t="n">
        <f aca="false">AB384</f>
        <v>0</v>
      </c>
      <c r="F381" s="215" t="inlineStr">
        <f aca="false">F380+1</f>
        <is>
          <t/>
        </is>
      </c>
      <c r="G381" s="119"/>
      <c r="H381" s="119"/>
      <c r="I381" s="120"/>
      <c r="J381" s="127"/>
      <c r="K381" s="121"/>
      <c r="L381" s="121"/>
      <c r="M381" s="121"/>
      <c r="N381" s="121"/>
      <c r="O381" s="121"/>
      <c r="P381" s="121"/>
      <c r="Q381" s="121"/>
      <c r="R381" s="122"/>
      <c r="S381" s="122"/>
      <c r="T381" s="122"/>
      <c r="U381" s="224"/>
      <c r="V381" s="218" t="n">
        <f aca="false">$V$2</f>
        <v>1</v>
      </c>
      <c r="W381" s="219" t="n">
        <f aca="false">IF(J381&lt;&gt;0,VLOOKUP(J381,Max_tider,2,0),0)</f>
        <v>0</v>
      </c>
      <c r="X381" s="219" t="n">
        <f aca="false">IF(K381&lt;&gt;0,VLOOKUP(K381,AT_tider,2,0),0)</f>
        <v>0</v>
      </c>
      <c r="Y381" s="219" t="n">
        <f aca="false">IF(L381&lt;&gt;0,VLOOKUP(L381,SubAT_tider,2,0),0)</f>
        <v>0</v>
      </c>
      <c r="Z381" s="219" t="n">
        <f aca="false">IF(M381&lt;&gt;0,VLOOKUP(M381,IG_tider,2,0),0)</f>
        <v>0</v>
      </c>
      <c r="AA381" s="219"/>
      <c r="AB381" s="219"/>
      <c r="AC381" s="219" t="n">
        <f aca="false">IF(P381&lt;&gt;0,VLOOKUP(P381,Power_tider,2,0),0)</f>
        <v>0</v>
      </c>
      <c r="AD381" s="219" t="n">
        <f aca="false">IF(Q381&lt;&gt;0,VLOOKUP(Q381,FS_tider,2,0),0)</f>
        <v>0</v>
      </c>
      <c r="AE381" s="218"/>
      <c r="AF381" s="218" t="n">
        <f aca="false">SUM(W381:AE381)</f>
        <v>0</v>
      </c>
      <c r="AG381" s="220" t="n">
        <f aca="false">((AC381*2)+(W381*2)+(X381*1)+(Y381*0.77)+(Z381*0.68)+(AD381*0.8))</f>
        <v>0</v>
      </c>
      <c r="AH381" s="220" t="n">
        <f aca="false">(AG381+(((I381*V381)-SUM(W381:AE381))*0.3))</f>
        <v>0</v>
      </c>
      <c r="AI381" s="221" t="str">
        <f aca="false">IF(AH381&gt;1,AVERAGE(AH380:AH381),"")</f>
        <v/>
      </c>
      <c r="AJ381" s="221" t="str">
        <f aca="false">IF(AH381&gt;1,AVERAGE(AH379:AH381),"")</f>
        <v/>
      </c>
      <c r="AK381" s="221"/>
      <c r="AL381" s="221"/>
    </row>
    <row collapsed="false" customFormat="false" customHeight="true" hidden="false" ht="12" outlineLevel="0" r="382">
      <c r="C382" s="214" t="s">
        <v>20</v>
      </c>
      <c r="D382" s="117" t="n">
        <f aca="false">AC384</f>
        <v>0</v>
      </c>
      <c r="F382" s="215" t="inlineStr">
        <f aca="false">F381+1</f>
        <is>
          <t/>
        </is>
      </c>
      <c r="G382" s="119"/>
      <c r="H382" s="119"/>
      <c r="I382" s="120"/>
      <c r="J382" s="121"/>
      <c r="K382" s="121"/>
      <c r="L382" s="121"/>
      <c r="M382" s="121"/>
      <c r="N382" s="121"/>
      <c r="O382" s="121"/>
      <c r="P382" s="121"/>
      <c r="Q382" s="121"/>
      <c r="R382" s="122"/>
      <c r="S382" s="122"/>
      <c r="T382" s="122"/>
      <c r="U382" s="224"/>
      <c r="V382" s="218" t="n">
        <f aca="false">$V$2</f>
        <v>1</v>
      </c>
      <c r="W382" s="219" t="n">
        <f aca="false">IF(J382&lt;&gt;0,VLOOKUP(J382,Max_tider,2,0),0)</f>
        <v>0</v>
      </c>
      <c r="X382" s="219" t="n">
        <f aca="false">IF(K382&lt;&gt;0,VLOOKUP(K382,AT_tider,2,0),0)</f>
        <v>0</v>
      </c>
      <c r="Y382" s="219" t="n">
        <f aca="false">IF(L382&lt;&gt;0,VLOOKUP(L382,SubAT_tider,2,0),0)</f>
        <v>0</v>
      </c>
      <c r="Z382" s="219" t="n">
        <f aca="false">IF(M382&lt;&gt;0,VLOOKUP(M382,IG_tider,2,0),0)</f>
        <v>0</v>
      </c>
      <c r="AA382" s="219"/>
      <c r="AB382" s="219"/>
      <c r="AC382" s="219" t="n">
        <f aca="false">IF(P382&lt;&gt;0,VLOOKUP(P382,Power_tider,2,0),0)</f>
        <v>0</v>
      </c>
      <c r="AD382" s="219" t="n">
        <f aca="false">IF(Q382&lt;&gt;0,VLOOKUP(Q382,FS_tider,2,0),0)</f>
        <v>0</v>
      </c>
      <c r="AE382" s="218"/>
      <c r="AF382" s="218" t="n">
        <f aca="false">SUM(W382:AE382)</f>
        <v>0</v>
      </c>
      <c r="AG382" s="220" t="n">
        <f aca="false">((AC382*2)+(W382*2)+(X382*1)+(Y382*0.77)+(Z382*0.68)+(AD382*0.8))</f>
        <v>0</v>
      </c>
      <c r="AH382" s="220" t="n">
        <f aca="false">(AG382+(((I382*V382)-SUM(W382:AE382))*0.3))</f>
        <v>0</v>
      </c>
      <c r="AI382" s="221" t="str">
        <f aca="false">IF(AH382&gt;1,AVERAGE(AH381:AH382),"")</f>
        <v/>
      </c>
      <c r="AJ382" s="221" t="str">
        <f aca="false">IF(AH382&gt;1,AVERAGE(AH380:AH382),"")</f>
        <v/>
      </c>
      <c r="AK382" s="221"/>
      <c r="AL382" s="221"/>
    </row>
    <row collapsed="false" customFormat="false" customHeight="true" hidden="false" ht="12" outlineLevel="0" r="383">
      <c r="C383" s="214" t="s">
        <v>21</v>
      </c>
      <c r="D383" s="117" t="n">
        <f aca="false">AD384</f>
        <v>0</v>
      </c>
      <c r="F383" s="215" t="inlineStr">
        <f aca="false">F382+1</f>
        <is>
          <t/>
        </is>
      </c>
      <c r="G383" s="119"/>
      <c r="H383" s="119"/>
      <c r="I383" s="120"/>
      <c r="J383" s="121"/>
      <c r="K383" s="121"/>
      <c r="L383" s="121"/>
      <c r="M383" s="121"/>
      <c r="N383" s="121"/>
      <c r="O383" s="121"/>
      <c r="P383" s="121"/>
      <c r="Q383" s="121"/>
      <c r="R383" s="122"/>
      <c r="S383" s="122"/>
      <c r="T383" s="122"/>
      <c r="U383" s="224"/>
      <c r="V383" s="218" t="n">
        <f aca="false">$V$2</f>
        <v>1</v>
      </c>
      <c r="W383" s="219" t="n">
        <f aca="false">IF(J383&lt;&gt;0,VLOOKUP(J383,Max_tider,2,0),0)</f>
        <v>0</v>
      </c>
      <c r="X383" s="219" t="n">
        <f aca="false">IF(K383&lt;&gt;0,VLOOKUP(K383,AT_tider,2,0),0)</f>
        <v>0</v>
      </c>
      <c r="Y383" s="219" t="n">
        <f aca="false">IF(L383&lt;&gt;0,VLOOKUP(L383,SubAT_tider,2,0),0)</f>
        <v>0</v>
      </c>
      <c r="Z383" s="219" t="n">
        <f aca="false">IF(M383&lt;&gt;0,VLOOKUP(M383,IG_tider,2,0),0)</f>
        <v>0</v>
      </c>
      <c r="AA383" s="219"/>
      <c r="AB383" s="219"/>
      <c r="AC383" s="219" t="n">
        <f aca="false">IF(P383&lt;&gt;0,VLOOKUP(P383,Power_tider,2,0),0)</f>
        <v>0</v>
      </c>
      <c r="AD383" s="219" t="n">
        <f aca="false">IF(Q383&lt;&gt;0,VLOOKUP(Q383,FS_tider,2,0),0)</f>
        <v>0</v>
      </c>
      <c r="AE383" s="218"/>
      <c r="AF383" s="218" t="n">
        <f aca="false">SUM(W383:AE383)</f>
        <v>0</v>
      </c>
      <c r="AG383" s="220" t="n">
        <f aca="false">((AC383*2)+(W383*2)+(X383*1)+(Y383*0.77)+(Z383*0.68)+(AD383*0.8))</f>
        <v>0</v>
      </c>
      <c r="AH383" s="220" t="n">
        <f aca="false">(AG383+(((I383*V383)-SUM(W383:AE383))*0.3))</f>
        <v>0</v>
      </c>
      <c r="AI383" s="221" t="str">
        <f aca="false">IF(AH383&gt;1,AVERAGE(AH382:AH383),"")</f>
        <v/>
      </c>
      <c r="AJ383" s="221" t="str">
        <f aca="false">IF(AH383&gt;1,AVERAGE(AH381:AH383),"")</f>
        <v/>
      </c>
      <c r="AK383" s="221"/>
      <c r="AL383" s="221"/>
    </row>
    <row collapsed="false" customFormat="false" customHeight="true" hidden="false" ht="12" outlineLevel="0" r="384">
      <c r="C384" s="214" t="s">
        <v>22</v>
      </c>
      <c r="D384" s="117" t="n">
        <f aca="false">AE384</f>
        <v>0</v>
      </c>
      <c r="E384" s="117"/>
      <c r="F384" s="225"/>
      <c r="G384" s="131"/>
      <c r="H384" s="131"/>
      <c r="I384" s="132" t="n">
        <f aca="false">SUM(I377:I383)/60</f>
        <v>0</v>
      </c>
      <c r="J384" s="133"/>
      <c r="K384" s="131"/>
      <c r="L384" s="131"/>
      <c r="M384" s="131"/>
      <c r="N384" s="131"/>
      <c r="O384" s="131"/>
      <c r="P384" s="131"/>
      <c r="Q384" s="131"/>
      <c r="R384" s="131"/>
      <c r="S384" s="131"/>
      <c r="T384" s="131"/>
      <c r="U384" s="226" t="s">
        <v>135</v>
      </c>
      <c r="V384" s="190"/>
      <c r="W384" s="227" t="n">
        <f aca="false">SUM(W377:W383)</f>
        <v>0</v>
      </c>
      <c r="X384" s="227" t="n">
        <f aca="false">SUM(X377:X383)</f>
        <v>0</v>
      </c>
      <c r="Y384" s="227" t="n">
        <f aca="false">SUM(Y377:Y383)</f>
        <v>0</v>
      </c>
      <c r="Z384" s="227" t="n">
        <f aca="false">SUM(Z377:Z383)</f>
        <v>0</v>
      </c>
      <c r="AA384" s="227" t="n">
        <f aca="false">SUM(AA377:AA383)</f>
        <v>0</v>
      </c>
      <c r="AB384" s="227" t="n">
        <f aca="false">SUM(AB377:AB383)</f>
        <v>0</v>
      </c>
      <c r="AC384" s="227" t="n">
        <f aca="false">SUM(AC377:AC383)</f>
        <v>0</v>
      </c>
      <c r="AD384" s="227" t="n">
        <f aca="false">SUM(AD377:AD383)</f>
        <v>0</v>
      </c>
      <c r="AE384" s="227" t="n">
        <f aca="false">SUM(AE377:AE383)</f>
        <v>0</v>
      </c>
      <c r="AF384" s="228" t="n">
        <f aca="false">SUM(AF377:AF383)</f>
        <v>0</v>
      </c>
      <c r="AG384" s="228" t="n">
        <f aca="false">SUM(AG377:AG383)</f>
        <v>0</v>
      </c>
      <c r="AH384" s="228" t="n">
        <f aca="false">SUM(AH377:AH383)</f>
        <v>0</v>
      </c>
      <c r="AI384" s="221"/>
      <c r="AJ384" s="221"/>
      <c r="AK384" s="221" t="b">
        <f aca="false">IF(AH384&gt;1,AVERAGE(AH384,AH375,AH366,AH357,AH348))</f>
        <v>0</v>
      </c>
      <c r="AL384" s="221" t="b">
        <f aca="false">IF(AH384&gt;1,AVERAGE(AH384,AH375))</f>
        <v>0</v>
      </c>
    </row>
    <row collapsed="false" customFormat="false" customHeight="true" hidden="false" ht="12" outlineLevel="0" r="385">
      <c r="E385" s="117"/>
      <c r="F385" s="230" t="s">
        <v>256</v>
      </c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231" t="str">
        <f aca="false">IF(SUM(W385:AE385)&gt;0,(SUM(W385:AE385)),"")</f>
        <v/>
      </c>
    </row>
    <row collapsed="false" customFormat="false" customHeight="true" hidden="false" ht="12" outlineLevel="0" r="386">
      <c r="A386" s="212" t="s">
        <v>12</v>
      </c>
      <c r="B386" s="213" t="n">
        <f aca="false">I393</f>
        <v>0</v>
      </c>
      <c r="C386" s="214" t="s">
        <v>15</v>
      </c>
      <c r="D386" s="117" t="n">
        <f aca="false">X393</f>
        <v>0</v>
      </c>
      <c r="F386" s="215" t="inlineStr">
        <f aca="false">F383+1</f>
        <is>
          <t/>
        </is>
      </c>
      <c r="G386" s="119"/>
      <c r="H386" s="119"/>
      <c r="I386" s="120"/>
      <c r="J386" s="121"/>
      <c r="K386" s="121"/>
      <c r="L386" s="121"/>
      <c r="M386" s="121"/>
      <c r="N386" s="121"/>
      <c r="O386" s="121"/>
      <c r="P386" s="121"/>
      <c r="Q386" s="121"/>
      <c r="R386" s="122"/>
      <c r="S386" s="122"/>
      <c r="T386" s="122"/>
      <c r="U386" s="217"/>
      <c r="V386" s="218" t="n">
        <f aca="false">$V$2</f>
        <v>1</v>
      </c>
      <c r="W386" s="219" t="n">
        <f aca="false">IF(J386&lt;&gt;0,VLOOKUP(J386,Max_tider,2,0),0)</f>
        <v>0</v>
      </c>
      <c r="X386" s="219" t="n">
        <f aca="false">IF(K386&lt;&gt;0,VLOOKUP(K386,AT_tider,2,0),0)</f>
        <v>0</v>
      </c>
      <c r="Y386" s="219" t="n">
        <f aca="false">IF(L386&lt;&gt;0,VLOOKUP(L386,SubAT_tider,2,0),0)</f>
        <v>0</v>
      </c>
      <c r="Z386" s="219" t="n">
        <f aca="false">IF(M386&lt;&gt;0,VLOOKUP(M386,IG_tider,2,0),0)</f>
        <v>0</v>
      </c>
      <c r="AA386" s="219"/>
      <c r="AB386" s="219"/>
      <c r="AC386" s="219" t="n">
        <f aca="false">IF(P386&lt;&gt;0,VLOOKUP(P386,Power_tider,2,0),0)</f>
        <v>0</v>
      </c>
      <c r="AD386" s="219" t="n">
        <f aca="false">IF(Q386&lt;&gt;0,VLOOKUP(Q386,FS_tider,2,0),0)</f>
        <v>0</v>
      </c>
      <c r="AE386" s="218"/>
      <c r="AF386" s="218" t="n">
        <f aca="false">SUM(W386:AE386)</f>
        <v>0</v>
      </c>
      <c r="AG386" s="220" t="n">
        <f aca="false">((AC386*2)+(W386*2)+(X386*1)+(Y386*0.77)+(Z386*0.68)+(AD386*0.8))</f>
        <v>0</v>
      </c>
      <c r="AH386" s="220" t="n">
        <f aca="false">(AG386+(((I386*V386)-SUM(W386:AE386))*0.3))</f>
        <v>0</v>
      </c>
      <c r="AI386" s="221" t="str">
        <f aca="false">IF(AH386&gt;1,AVERAGE(AH383,AH386),"")</f>
        <v/>
      </c>
      <c r="AJ386" s="221" t="str">
        <f aca="false">IF(AH386&gt;1,AVERAGE(AH382,AH383,AH386),"")</f>
        <v/>
      </c>
      <c r="AK386" s="221"/>
      <c r="AL386" s="221"/>
    </row>
    <row collapsed="false" customFormat="false" customHeight="true" hidden="false" ht="12" outlineLevel="0" r="387">
      <c r="A387" s="222" t="s">
        <v>13</v>
      </c>
      <c r="B387" s="213" t="n">
        <f aca="false">W393</f>
        <v>0</v>
      </c>
      <c r="C387" s="214" t="s">
        <v>16</v>
      </c>
      <c r="D387" s="117" t="n">
        <f aca="false">Y393</f>
        <v>0</v>
      </c>
      <c r="F387" s="215" t="inlineStr">
        <f aca="false">F386+1</f>
        <is>
          <t/>
        </is>
      </c>
      <c r="G387" s="119"/>
      <c r="H387" s="119"/>
      <c r="I387" s="120"/>
      <c r="J387" s="121"/>
      <c r="K387" s="121"/>
      <c r="L387" s="121"/>
      <c r="M387" s="121"/>
      <c r="N387" s="126"/>
      <c r="O387" s="126"/>
      <c r="P387" s="126"/>
      <c r="Q387" s="121"/>
      <c r="R387" s="122"/>
      <c r="S387" s="122"/>
      <c r="T387" s="122"/>
      <c r="U387" s="217"/>
      <c r="V387" s="218" t="n">
        <f aca="false">$V$2</f>
        <v>1</v>
      </c>
      <c r="W387" s="219" t="n">
        <f aca="false">IF(J387&lt;&gt;0,VLOOKUP(J387,Max_tider,2,0),0)</f>
        <v>0</v>
      </c>
      <c r="X387" s="219" t="n">
        <f aca="false">IF(K387&lt;&gt;0,VLOOKUP(K387,AT_tider,2,0),0)</f>
        <v>0</v>
      </c>
      <c r="Y387" s="219" t="n">
        <f aca="false">IF(L387&lt;&gt;0,VLOOKUP(L387,SubAT_tider,2,0),0)</f>
        <v>0</v>
      </c>
      <c r="Z387" s="219" t="n">
        <f aca="false">IF(M387&lt;&gt;0,VLOOKUP(M387,IG_tider,2,0),0)</f>
        <v>0</v>
      </c>
      <c r="AA387" s="219"/>
      <c r="AB387" s="219"/>
      <c r="AC387" s="219" t="n">
        <f aca="false">IF(P387&lt;&gt;0,VLOOKUP(P387,Power_tider,2,0),0)</f>
        <v>0</v>
      </c>
      <c r="AD387" s="219" t="n">
        <f aca="false">IF(Q387&lt;&gt;0,VLOOKUP(Q387,FS_tider,2,0),0)</f>
        <v>0</v>
      </c>
      <c r="AE387" s="218"/>
      <c r="AF387" s="218" t="n">
        <f aca="false">SUM(W387:AE387)</f>
        <v>0</v>
      </c>
      <c r="AG387" s="220" t="n">
        <f aca="false">((AC387*2)+(W387*2)+(X387*1)+(Y387*0.77)+(Z387*0.68)+(AD387*0.8))</f>
        <v>0</v>
      </c>
      <c r="AH387" s="220" t="n">
        <f aca="false">(AG387+(((I387*V387)-SUM(W387:AE387))*0.3))</f>
        <v>0</v>
      </c>
      <c r="AI387" s="221" t="str">
        <f aca="false">IF(AH387&gt;1,AVERAGE(AH386:AH387),"")</f>
        <v/>
      </c>
      <c r="AJ387" s="221" t="str">
        <f aca="false">IF(AH387&gt;1,AVERAGE(AH383,AH386,AH387),"")</f>
        <v/>
      </c>
      <c r="AK387" s="221"/>
      <c r="AL387" s="221"/>
    </row>
    <row collapsed="false" customFormat="false" customHeight="true" hidden="false" ht="12" outlineLevel="0" r="388">
      <c r="C388" s="223" t="s">
        <v>17</v>
      </c>
      <c r="D388" s="117" t="n">
        <f aca="false">Z393</f>
        <v>0</v>
      </c>
      <c r="F388" s="215" t="inlineStr">
        <f aca="false">F387+1</f>
        <is>
          <t/>
        </is>
      </c>
      <c r="G388" s="119"/>
      <c r="H388" s="119"/>
      <c r="I388" s="126"/>
      <c r="J388" s="126"/>
      <c r="K388" s="126"/>
      <c r="L388" s="126"/>
      <c r="M388" s="126"/>
      <c r="N388" s="126"/>
      <c r="O388" s="126"/>
      <c r="P388" s="126"/>
      <c r="Q388" s="126"/>
      <c r="R388" s="122"/>
      <c r="S388" s="122"/>
      <c r="T388" s="122"/>
      <c r="U388" s="224"/>
      <c r="V388" s="218" t="n">
        <f aca="false">$V$2</f>
        <v>1</v>
      </c>
      <c r="W388" s="219" t="n">
        <f aca="false">IF(J388&lt;&gt;0,VLOOKUP(J388,Max_tider,2,0),0)</f>
        <v>0</v>
      </c>
      <c r="X388" s="219" t="n">
        <f aca="false">IF(K388&lt;&gt;0,VLOOKUP(K388,AT_tider,2,0),0)</f>
        <v>0</v>
      </c>
      <c r="Y388" s="219" t="n">
        <f aca="false">IF(L388&lt;&gt;0,VLOOKUP(L388,SubAT_tider,2,0),0)</f>
        <v>0</v>
      </c>
      <c r="Z388" s="219" t="n">
        <f aca="false">IF(M388&lt;&gt;0,VLOOKUP(M388,IG_tider,2,0),0)</f>
        <v>0</v>
      </c>
      <c r="AA388" s="219"/>
      <c r="AB388" s="219"/>
      <c r="AC388" s="219" t="n">
        <f aca="false">IF(P388&lt;&gt;0,VLOOKUP(P388,Power_tider,2,0),0)</f>
        <v>0</v>
      </c>
      <c r="AD388" s="219" t="n">
        <f aca="false">IF(Q388&lt;&gt;0,VLOOKUP(Q388,FS_tider,2,0),0)</f>
        <v>0</v>
      </c>
      <c r="AE388" s="218"/>
      <c r="AF388" s="218" t="n">
        <f aca="false">SUM(W388:AE388)</f>
        <v>0</v>
      </c>
      <c r="AG388" s="220" t="n">
        <f aca="false">((AC388*2)+(W388*2)+(X388*1)+(Y388*0.77)+(Z388*0.68)+(AD388*0.8))</f>
        <v>0</v>
      </c>
      <c r="AH388" s="220" t="n">
        <f aca="false">(AG388+(((I388*V388)-SUM(W388:AE388))*0.3))</f>
        <v>0</v>
      </c>
      <c r="AI388" s="221" t="str">
        <f aca="false">IF(AH388&gt;1,AVERAGE(AH387:AH388),"")</f>
        <v/>
      </c>
      <c r="AJ388" s="221" t="str">
        <f aca="false">IF(AH388&gt;1,AVERAGE(AH386:AH388),"")</f>
        <v/>
      </c>
      <c r="AK388" s="221"/>
      <c r="AL388" s="221"/>
    </row>
    <row collapsed="false" customFormat="false" customHeight="true" hidden="false" ht="12" outlineLevel="0" r="389">
      <c r="C389" s="223" t="s">
        <v>69</v>
      </c>
      <c r="D389" s="117" t="n">
        <f aca="false">AA393</f>
        <v>0</v>
      </c>
      <c r="F389" s="215" t="inlineStr">
        <f aca="false">F388+1</f>
        <is>
          <t/>
        </is>
      </c>
      <c r="G389" s="119"/>
      <c r="H389" s="119"/>
      <c r="I389" s="120"/>
      <c r="J389" s="121"/>
      <c r="K389" s="121"/>
      <c r="L389" s="121"/>
      <c r="M389" s="121"/>
      <c r="N389" s="121"/>
      <c r="O389" s="121"/>
      <c r="P389" s="121"/>
      <c r="Q389" s="121"/>
      <c r="R389" s="122"/>
      <c r="S389" s="122"/>
      <c r="T389" s="122"/>
      <c r="U389" s="217"/>
      <c r="V389" s="218" t="n">
        <f aca="false">$V$2</f>
        <v>1</v>
      </c>
      <c r="W389" s="219" t="n">
        <f aca="false">IF(J389&lt;&gt;0,VLOOKUP(J389,Max_tider,2,0),0)</f>
        <v>0</v>
      </c>
      <c r="X389" s="219" t="n">
        <f aca="false">IF(K389&lt;&gt;0,VLOOKUP(K389,AT_tider,2,0),0)</f>
        <v>0</v>
      </c>
      <c r="Y389" s="219" t="n">
        <f aca="false">IF(L389&lt;&gt;0,VLOOKUP(L389,SubAT_tider,2,0),0)</f>
        <v>0</v>
      </c>
      <c r="Z389" s="219" t="n">
        <f aca="false">IF(M389&lt;&gt;0,VLOOKUP(M389,IG_tider,2,0),0)</f>
        <v>0</v>
      </c>
      <c r="AA389" s="219"/>
      <c r="AB389" s="219"/>
      <c r="AC389" s="219" t="n">
        <f aca="false">IF(P389&lt;&gt;0,VLOOKUP(P389,Power_tider,2,0),0)</f>
        <v>0</v>
      </c>
      <c r="AD389" s="219" t="n">
        <f aca="false">IF(Q389&lt;&gt;0,VLOOKUP(Q389,FS_tider,2,0),0)</f>
        <v>0</v>
      </c>
      <c r="AE389" s="218"/>
      <c r="AF389" s="218" t="n">
        <f aca="false">SUM(W389:AE389)</f>
        <v>0</v>
      </c>
      <c r="AG389" s="220" t="n">
        <f aca="false">((AC389*2)+(W389*2)+(X389*1)+(Y389*0.77)+(Z389*0.68)+(AD389*0.8))</f>
        <v>0</v>
      </c>
      <c r="AH389" s="220" t="n">
        <f aca="false">(AG389+(((I389*V389)-SUM(W389:AE389))*0.3))</f>
        <v>0</v>
      </c>
      <c r="AI389" s="221" t="str">
        <f aca="false">IF(AH389&gt;1,AVERAGE(AH388:AH389),"")</f>
        <v/>
      </c>
      <c r="AJ389" s="221" t="str">
        <f aca="false">IF(AH389&gt;1,AVERAGE(AH387:AH389),"")</f>
        <v/>
      </c>
      <c r="AK389" s="221"/>
      <c r="AL389" s="221"/>
    </row>
    <row collapsed="false" customFormat="false" customHeight="true" hidden="false" ht="12" outlineLevel="0" r="390">
      <c r="C390" s="223" t="s">
        <v>70</v>
      </c>
      <c r="D390" s="117" t="n">
        <f aca="false">AB393</f>
        <v>0</v>
      </c>
      <c r="F390" s="215" t="inlineStr">
        <f aca="false">F389+1</f>
        <is>
          <t/>
        </is>
      </c>
      <c r="G390" s="119"/>
      <c r="H390" s="119"/>
      <c r="I390" s="120"/>
      <c r="J390" s="121"/>
      <c r="K390" s="121"/>
      <c r="L390" s="121"/>
      <c r="M390" s="121"/>
      <c r="N390" s="121"/>
      <c r="O390" s="121"/>
      <c r="P390" s="121"/>
      <c r="Q390" s="121"/>
      <c r="R390" s="122"/>
      <c r="S390" s="122"/>
      <c r="T390" s="122"/>
      <c r="U390" s="224"/>
      <c r="V390" s="218" t="n">
        <f aca="false">$V$2</f>
        <v>1</v>
      </c>
      <c r="W390" s="219" t="n">
        <f aca="false">IF(J390&lt;&gt;0,VLOOKUP(J390,Max_tider,2,0),0)</f>
        <v>0</v>
      </c>
      <c r="X390" s="219" t="n">
        <f aca="false">IF(K390&lt;&gt;0,VLOOKUP(K390,AT_tider,2,0),0)</f>
        <v>0</v>
      </c>
      <c r="Y390" s="219" t="n">
        <f aca="false">IF(L390&lt;&gt;0,VLOOKUP(L390,SubAT_tider,2,0),0)</f>
        <v>0</v>
      </c>
      <c r="Z390" s="219" t="n">
        <f aca="false">IF(M390&lt;&gt;0,VLOOKUP(M390,IG_tider,2,0),0)</f>
        <v>0</v>
      </c>
      <c r="AA390" s="219"/>
      <c r="AB390" s="219"/>
      <c r="AC390" s="219" t="n">
        <f aca="false">IF(P390&lt;&gt;0,VLOOKUP(P390,Power_tider,2,0),0)</f>
        <v>0</v>
      </c>
      <c r="AD390" s="219" t="n">
        <f aca="false">IF(Q390&lt;&gt;0,VLOOKUP(Q390,FS_tider,2,0),0)</f>
        <v>0</v>
      </c>
      <c r="AE390" s="218"/>
      <c r="AF390" s="218" t="n">
        <f aca="false">SUM(W390:AE390)</f>
        <v>0</v>
      </c>
      <c r="AG390" s="220" t="n">
        <f aca="false">((AC390*2)+(W390*2)+(X390*1)+(Y390*0.77)+(Z390*0.68)+(AD390*0.8))</f>
        <v>0</v>
      </c>
      <c r="AH390" s="220" t="n">
        <f aca="false">(AG390+(((I390*V390)-SUM(W390:AE390))*0.3))</f>
        <v>0</v>
      </c>
      <c r="AI390" s="221" t="str">
        <f aca="false">IF(AH390&gt;1,AVERAGE(AH389:AH390),"")</f>
        <v/>
      </c>
      <c r="AJ390" s="221" t="str">
        <f aca="false">IF(AH390&gt;1,AVERAGE(AH388:AH390),"")</f>
        <v/>
      </c>
      <c r="AK390" s="221"/>
      <c r="AL390" s="221"/>
    </row>
    <row collapsed="false" customFormat="false" customHeight="true" hidden="false" ht="12" outlineLevel="0" r="391">
      <c r="C391" s="214" t="s">
        <v>20</v>
      </c>
      <c r="D391" s="117" t="n">
        <f aca="false">AC393</f>
        <v>0</v>
      </c>
      <c r="F391" s="215" t="inlineStr">
        <f aca="false">F390+1</f>
        <is>
          <t/>
        </is>
      </c>
      <c r="G391" s="119"/>
      <c r="H391" s="119"/>
      <c r="I391" s="120"/>
      <c r="J391" s="121"/>
      <c r="K391" s="121"/>
      <c r="L391" s="121"/>
      <c r="M391" s="121"/>
      <c r="N391" s="121"/>
      <c r="O391" s="121"/>
      <c r="P391" s="121"/>
      <c r="Q391" s="121"/>
      <c r="R391" s="122"/>
      <c r="S391" s="122"/>
      <c r="T391" s="122"/>
      <c r="U391" s="224"/>
      <c r="V391" s="218" t="n">
        <f aca="false">$V$2</f>
        <v>1</v>
      </c>
      <c r="W391" s="219" t="n">
        <f aca="false">IF(J391&lt;&gt;0,VLOOKUP(J391,Max_tider,2,0),0)</f>
        <v>0</v>
      </c>
      <c r="X391" s="219" t="n">
        <f aca="false">IF(K391&lt;&gt;0,VLOOKUP(K391,AT_tider,2,0),0)</f>
        <v>0</v>
      </c>
      <c r="Y391" s="219" t="n">
        <f aca="false">IF(L391&lt;&gt;0,VLOOKUP(L391,SubAT_tider,2,0),0)</f>
        <v>0</v>
      </c>
      <c r="Z391" s="219" t="n">
        <f aca="false">IF(M391&lt;&gt;0,VLOOKUP(M391,IG_tider,2,0),0)</f>
        <v>0</v>
      </c>
      <c r="AA391" s="219"/>
      <c r="AB391" s="219"/>
      <c r="AC391" s="219" t="n">
        <f aca="false">IF(P391&lt;&gt;0,VLOOKUP(P391,Power_tider,2,0),0)</f>
        <v>0</v>
      </c>
      <c r="AD391" s="219" t="n">
        <f aca="false">IF(Q391&lt;&gt;0,VLOOKUP(Q391,FS_tider,2,0),0)</f>
        <v>0</v>
      </c>
      <c r="AE391" s="218"/>
      <c r="AF391" s="218" t="n">
        <f aca="false">SUM(W391:AE391)</f>
        <v>0</v>
      </c>
      <c r="AG391" s="220" t="n">
        <f aca="false">((AC391*2)+(W391*2)+(X391*1)+(Y391*0.77)+(Z391*0.68)+(AD391*0.8))</f>
        <v>0</v>
      </c>
      <c r="AH391" s="220" t="n">
        <f aca="false">(AG391+(((I391*V391)-SUM(W391:AE391))*0.3))</f>
        <v>0</v>
      </c>
      <c r="AI391" s="221" t="str">
        <f aca="false">IF(AH391&gt;1,AVERAGE(AH390:AH391),"")</f>
        <v/>
      </c>
      <c r="AJ391" s="221" t="str">
        <f aca="false">IF(AH391&gt;1,AVERAGE(AH389:AH391),"")</f>
        <v/>
      </c>
      <c r="AK391" s="221"/>
      <c r="AL391" s="221"/>
    </row>
    <row collapsed="false" customFormat="false" customHeight="true" hidden="false" ht="12" outlineLevel="0" r="392">
      <c r="C392" s="214" t="s">
        <v>21</v>
      </c>
      <c r="D392" s="117" t="n">
        <f aca="false">AD393</f>
        <v>0</v>
      </c>
      <c r="F392" s="215" t="inlineStr">
        <f aca="false">F391+1</f>
        <is>
          <t/>
        </is>
      </c>
      <c r="G392" s="119"/>
      <c r="H392" s="119"/>
      <c r="I392" s="120"/>
      <c r="J392" s="121"/>
      <c r="K392" s="121"/>
      <c r="L392" s="121"/>
      <c r="M392" s="121"/>
      <c r="N392" s="121"/>
      <c r="O392" s="121"/>
      <c r="P392" s="121"/>
      <c r="Q392" s="121"/>
      <c r="R392" s="122"/>
      <c r="S392" s="122"/>
      <c r="T392" s="122"/>
      <c r="U392" s="224"/>
      <c r="V392" s="218" t="n">
        <f aca="false">$V$2</f>
        <v>1</v>
      </c>
      <c r="W392" s="219" t="n">
        <f aca="false">IF(J392&lt;&gt;0,VLOOKUP(J392,Max_tider,2,0),0)</f>
        <v>0</v>
      </c>
      <c r="X392" s="219" t="n">
        <f aca="false">IF(K392&lt;&gt;0,VLOOKUP(K392,AT_tider,2,0),0)</f>
        <v>0</v>
      </c>
      <c r="Y392" s="219" t="n">
        <f aca="false">IF(L392&lt;&gt;0,VLOOKUP(L392,SubAT_tider,2,0),0)</f>
        <v>0</v>
      </c>
      <c r="Z392" s="219" t="n">
        <f aca="false">IF(M392&lt;&gt;0,VLOOKUP(M392,IG_tider,2,0),0)</f>
        <v>0</v>
      </c>
      <c r="AA392" s="219"/>
      <c r="AB392" s="219"/>
      <c r="AC392" s="219" t="n">
        <f aca="false">IF(P392&lt;&gt;0,VLOOKUP(P392,Power_tider,2,0),0)</f>
        <v>0</v>
      </c>
      <c r="AD392" s="219" t="n">
        <f aca="false">IF(Q392&lt;&gt;0,VLOOKUP(Q392,FS_tider,2,0),0)</f>
        <v>0</v>
      </c>
      <c r="AE392" s="218"/>
      <c r="AF392" s="218" t="n">
        <f aca="false">SUM(W392:AE392)</f>
        <v>0</v>
      </c>
      <c r="AG392" s="220" t="n">
        <f aca="false">((AC392*2)+(W392*2)+(X392*1)+(Y392*0.77)+(Z392*0.68)+(AD392*0.8))</f>
        <v>0</v>
      </c>
      <c r="AH392" s="220" t="n">
        <f aca="false">(AG392+(((I392*V392)-SUM(W392:AE392))*0.3))</f>
        <v>0</v>
      </c>
      <c r="AI392" s="221" t="str">
        <f aca="false">IF(AH392&gt;1,AVERAGE(AH391:AH392),"")</f>
        <v/>
      </c>
      <c r="AJ392" s="221" t="str">
        <f aca="false">IF(AH392&gt;1,AVERAGE(AH390:AH392),"")</f>
        <v/>
      </c>
      <c r="AK392" s="221"/>
      <c r="AL392" s="221"/>
    </row>
    <row collapsed="false" customFormat="false" customHeight="true" hidden="false" ht="12" outlineLevel="0" r="393">
      <c r="C393" s="214" t="s">
        <v>22</v>
      </c>
      <c r="D393" s="117" t="n">
        <f aca="false">AE393</f>
        <v>0</v>
      </c>
      <c r="E393" s="117"/>
      <c r="F393" s="225"/>
      <c r="G393" s="131"/>
      <c r="H393" s="131"/>
      <c r="I393" s="132" t="n">
        <f aca="false">SUM(I386:I392)/60</f>
        <v>0</v>
      </c>
      <c r="J393" s="133"/>
      <c r="K393" s="131"/>
      <c r="L393" s="131"/>
      <c r="M393" s="131"/>
      <c r="N393" s="131"/>
      <c r="O393" s="131"/>
      <c r="P393" s="131"/>
      <c r="Q393" s="131"/>
      <c r="R393" s="131"/>
      <c r="S393" s="131"/>
      <c r="T393" s="131"/>
      <c r="U393" s="226" t="s">
        <v>135</v>
      </c>
      <c r="V393" s="190"/>
      <c r="W393" s="227" t="n">
        <f aca="false">SUM(W386:W392)</f>
        <v>0</v>
      </c>
      <c r="X393" s="227" t="n">
        <f aca="false">SUM(X386:X392)</f>
        <v>0</v>
      </c>
      <c r="Y393" s="227" t="n">
        <f aca="false">SUM(Y386:Y392)</f>
        <v>0</v>
      </c>
      <c r="Z393" s="227" t="n">
        <f aca="false">SUM(Z386:Z392)</f>
        <v>0</v>
      </c>
      <c r="AA393" s="227" t="n">
        <f aca="false">SUM(AA386:AA392)</f>
        <v>0</v>
      </c>
      <c r="AB393" s="227" t="n">
        <f aca="false">SUM(AB386:AB392)</f>
        <v>0</v>
      </c>
      <c r="AC393" s="227" t="n">
        <f aca="false">SUM(AC386:AC392)</f>
        <v>0</v>
      </c>
      <c r="AD393" s="227" t="n">
        <f aca="false">SUM(AD386:AD392)</f>
        <v>0</v>
      </c>
      <c r="AE393" s="227" t="n">
        <f aca="false">SUM(AE386:AE392)</f>
        <v>0</v>
      </c>
      <c r="AF393" s="228" t="n">
        <f aca="false">SUM(AF386:AF392)</f>
        <v>0</v>
      </c>
      <c r="AG393" s="228" t="n">
        <f aca="false">SUM(AG386:AG392)</f>
        <v>0</v>
      </c>
      <c r="AH393" s="228" t="n">
        <f aca="false">SUM(AH386:AH392)</f>
        <v>0</v>
      </c>
      <c r="AI393" s="221"/>
      <c r="AJ393" s="221"/>
      <c r="AK393" s="221" t="b">
        <f aca="false">IF(AH393&gt;1,AVERAGE(AH393,AH384,AH375,AH366,AH357))</f>
        <v>0</v>
      </c>
      <c r="AL393" s="221" t="b">
        <f aca="false">IF(AH393&gt;1,AVERAGE(AH393,AH384))</f>
        <v>0</v>
      </c>
    </row>
    <row collapsed="false" customFormat="false" customHeight="true" hidden="false" ht="12" outlineLevel="0" r="394">
      <c r="E394" s="117"/>
      <c r="F394" s="230" t="s">
        <v>257</v>
      </c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231" t="str">
        <f aca="false">IF(SUM(W394:AE394)&gt;0,(SUM(W394:AE394)),"")</f>
        <v/>
      </c>
    </row>
    <row collapsed="false" customFormat="false" customHeight="true" hidden="false" ht="12" outlineLevel="0" r="395">
      <c r="A395" s="212" t="s">
        <v>12</v>
      </c>
      <c r="B395" s="213" t="n">
        <f aca="false">I402</f>
        <v>0</v>
      </c>
      <c r="C395" s="214" t="s">
        <v>15</v>
      </c>
      <c r="D395" s="117" t="n">
        <f aca="false">X402</f>
        <v>0</v>
      </c>
      <c r="F395" s="215" t="inlineStr">
        <f aca="false">F392+1</f>
        <is>
          <t/>
        </is>
      </c>
      <c r="G395" s="119"/>
      <c r="H395" s="119"/>
      <c r="I395" s="120"/>
      <c r="J395" s="121"/>
      <c r="K395" s="121"/>
      <c r="L395" s="121"/>
      <c r="M395" s="121"/>
      <c r="N395" s="121"/>
      <c r="O395" s="121"/>
      <c r="P395" s="121"/>
      <c r="Q395" s="121"/>
      <c r="R395" s="122"/>
      <c r="S395" s="122"/>
      <c r="T395" s="122"/>
      <c r="U395" s="217"/>
      <c r="V395" s="218" t="n">
        <f aca="false">$V$2</f>
        <v>1</v>
      </c>
      <c r="W395" s="219" t="n">
        <f aca="false">IF(J395&lt;&gt;0,VLOOKUP(J395,Max_tider,2,0),0)</f>
        <v>0</v>
      </c>
      <c r="X395" s="219" t="n">
        <f aca="false">IF(K395&lt;&gt;0,VLOOKUP(K395,AT_tider,2,0),0)</f>
        <v>0</v>
      </c>
      <c r="Y395" s="219" t="n">
        <f aca="false">IF(L395&lt;&gt;0,VLOOKUP(L395,SubAT_tider,2,0),0)</f>
        <v>0</v>
      </c>
      <c r="Z395" s="219" t="n">
        <f aca="false">IF(M395&lt;&gt;0,VLOOKUP(M395,IG_tider,2,0),0)</f>
        <v>0</v>
      </c>
      <c r="AA395" s="219"/>
      <c r="AB395" s="219"/>
      <c r="AC395" s="219" t="n">
        <f aca="false">IF(P395&lt;&gt;0,VLOOKUP(P395,Power_tider,2,0),0)</f>
        <v>0</v>
      </c>
      <c r="AD395" s="219" t="n">
        <f aca="false">IF(Q395&lt;&gt;0,VLOOKUP(Q395,FS_tider,2,0),0)</f>
        <v>0</v>
      </c>
      <c r="AE395" s="218"/>
      <c r="AF395" s="218" t="n">
        <f aca="false">SUM(W395:AE395)</f>
        <v>0</v>
      </c>
      <c r="AG395" s="220" t="n">
        <f aca="false">((AC395*2)+(W395*2)+(X395*1)+(Y395*0.77)+(Z395*0.68)+(AD395*0.8))</f>
        <v>0</v>
      </c>
      <c r="AH395" s="220" t="n">
        <f aca="false">(AG395+(((I395*V395)-SUM(W395:AE395))*0.3))</f>
        <v>0</v>
      </c>
      <c r="AI395" s="221" t="str">
        <f aca="false">IF(AH395&gt;1,AVERAGE(AH392,AH395),"")</f>
        <v/>
      </c>
      <c r="AJ395" s="221" t="str">
        <f aca="false">IF(AH395&gt;1,AVERAGE(AH391,AH392,AH395),"")</f>
        <v/>
      </c>
      <c r="AK395" s="221"/>
      <c r="AL395" s="221"/>
    </row>
    <row collapsed="false" customFormat="false" customHeight="true" hidden="false" ht="12" outlineLevel="0" r="396">
      <c r="A396" s="222" t="s">
        <v>13</v>
      </c>
      <c r="B396" s="213" t="n">
        <f aca="false">W402</f>
        <v>0</v>
      </c>
      <c r="C396" s="214" t="s">
        <v>16</v>
      </c>
      <c r="D396" s="117" t="n">
        <f aca="false">Y402</f>
        <v>0</v>
      </c>
      <c r="F396" s="215" t="inlineStr">
        <f aca="false">F395+1</f>
        <is>
          <t/>
        </is>
      </c>
      <c r="G396" s="119"/>
      <c r="H396" s="119"/>
      <c r="I396" s="120"/>
      <c r="J396" s="121"/>
      <c r="K396" s="121"/>
      <c r="L396" s="121"/>
      <c r="M396" s="121"/>
      <c r="N396" s="126"/>
      <c r="O396" s="126"/>
      <c r="P396" s="126"/>
      <c r="Q396" s="121"/>
      <c r="R396" s="122"/>
      <c r="S396" s="122"/>
      <c r="T396" s="122"/>
      <c r="U396" s="217"/>
      <c r="V396" s="218" t="n">
        <f aca="false">$V$2</f>
        <v>1</v>
      </c>
      <c r="W396" s="219" t="n">
        <f aca="false">IF(J396&lt;&gt;0,VLOOKUP(J396,Max_tider,2,0),0)</f>
        <v>0</v>
      </c>
      <c r="X396" s="219" t="n">
        <f aca="false">IF(K396&lt;&gt;0,VLOOKUP(K396,AT_tider,2,0),0)</f>
        <v>0</v>
      </c>
      <c r="Y396" s="219" t="n">
        <f aca="false">IF(L396&lt;&gt;0,VLOOKUP(L396,SubAT_tider,2,0),0)</f>
        <v>0</v>
      </c>
      <c r="Z396" s="219" t="n">
        <f aca="false">IF(M396&lt;&gt;0,VLOOKUP(M396,IG_tider,2,0),0)</f>
        <v>0</v>
      </c>
      <c r="AA396" s="219"/>
      <c r="AB396" s="219"/>
      <c r="AC396" s="219" t="n">
        <f aca="false">IF(P396&lt;&gt;0,VLOOKUP(P396,Power_tider,2,0),0)</f>
        <v>0</v>
      </c>
      <c r="AD396" s="219" t="n">
        <f aca="false">IF(Q396&lt;&gt;0,VLOOKUP(Q396,FS_tider,2,0),0)</f>
        <v>0</v>
      </c>
      <c r="AE396" s="218"/>
      <c r="AF396" s="218" t="n">
        <f aca="false">SUM(W396:AE396)</f>
        <v>0</v>
      </c>
      <c r="AG396" s="220" t="n">
        <f aca="false">((AC396*2)+(W396*2)+(X396*1)+(Y396*0.77)+(Z396*0.68)+(AD396*0.8))</f>
        <v>0</v>
      </c>
      <c r="AH396" s="220" t="n">
        <f aca="false">(AG396+(((I396*V396)-SUM(W396:AE396))*0.3))</f>
        <v>0</v>
      </c>
      <c r="AI396" s="221" t="str">
        <f aca="false">IF(AH396&gt;1,AVERAGE(AH395:AH396),"")</f>
        <v/>
      </c>
      <c r="AJ396" s="221" t="str">
        <f aca="false">IF(AH396&gt;1,AVERAGE(AH392,AH395,AH396),"")</f>
        <v/>
      </c>
      <c r="AK396" s="221"/>
      <c r="AL396" s="221"/>
    </row>
    <row collapsed="false" customFormat="false" customHeight="true" hidden="false" ht="12" outlineLevel="0" r="397">
      <c r="C397" s="223" t="s">
        <v>17</v>
      </c>
      <c r="D397" s="117" t="n">
        <f aca="false">Z402</f>
        <v>0</v>
      </c>
      <c r="F397" s="215" t="inlineStr">
        <f aca="false">F396+1</f>
        <is>
          <t/>
        </is>
      </c>
      <c r="G397" s="119"/>
      <c r="H397" s="119"/>
      <c r="I397" s="126"/>
      <c r="J397" s="126"/>
      <c r="K397" s="126"/>
      <c r="L397" s="126"/>
      <c r="M397" s="126"/>
      <c r="N397" s="126"/>
      <c r="O397" s="126"/>
      <c r="P397" s="126"/>
      <c r="Q397" s="126"/>
      <c r="R397" s="122"/>
      <c r="S397" s="122"/>
      <c r="T397" s="122"/>
      <c r="U397" s="224"/>
      <c r="V397" s="218" t="n">
        <f aca="false">$V$2</f>
        <v>1</v>
      </c>
      <c r="W397" s="219" t="n">
        <f aca="false">IF(J397&lt;&gt;0,VLOOKUP(J397,Max_tider,2,0),0)</f>
        <v>0</v>
      </c>
      <c r="X397" s="219" t="n">
        <f aca="false">IF(K397&lt;&gt;0,VLOOKUP(K397,AT_tider,2,0),0)</f>
        <v>0</v>
      </c>
      <c r="Y397" s="219" t="n">
        <f aca="false">IF(L397&lt;&gt;0,VLOOKUP(L397,SubAT_tider,2,0),0)</f>
        <v>0</v>
      </c>
      <c r="Z397" s="219" t="n">
        <f aca="false">IF(M397&lt;&gt;0,VLOOKUP(M397,IG_tider,2,0),0)</f>
        <v>0</v>
      </c>
      <c r="AA397" s="219"/>
      <c r="AB397" s="219"/>
      <c r="AC397" s="219" t="n">
        <f aca="false">IF(P397&lt;&gt;0,VLOOKUP(P397,Power_tider,2,0),0)</f>
        <v>0</v>
      </c>
      <c r="AD397" s="219" t="n">
        <f aca="false">IF(Q397&lt;&gt;0,VLOOKUP(Q397,FS_tider,2,0),0)</f>
        <v>0</v>
      </c>
      <c r="AE397" s="218"/>
      <c r="AF397" s="218" t="n">
        <f aca="false">SUM(W397:AE397)</f>
        <v>0</v>
      </c>
      <c r="AG397" s="220" t="n">
        <f aca="false">((AC397*2)+(W397*2)+(X397*1)+(Y397*0.77)+(Z397*0.68)+(AD397*0.8))</f>
        <v>0</v>
      </c>
      <c r="AH397" s="220" t="n">
        <f aca="false">(AG397+(((I397*V397)-SUM(W397:AE397))*0.3))</f>
        <v>0</v>
      </c>
      <c r="AI397" s="221" t="str">
        <f aca="false">IF(AH397&gt;1,AVERAGE(AH396:AH397),"")</f>
        <v/>
      </c>
      <c r="AJ397" s="221" t="str">
        <f aca="false">IF(AH397&gt;1,AVERAGE(AH395:AH397),"")</f>
        <v/>
      </c>
      <c r="AK397" s="221"/>
      <c r="AL397" s="221"/>
    </row>
    <row collapsed="false" customFormat="false" customHeight="true" hidden="false" ht="12" outlineLevel="0" r="398">
      <c r="C398" s="223" t="s">
        <v>69</v>
      </c>
      <c r="D398" s="117" t="n">
        <f aca="false">AA402</f>
        <v>0</v>
      </c>
      <c r="F398" s="215" t="inlineStr">
        <f aca="false">F397+1</f>
        <is>
          <t/>
        </is>
      </c>
      <c r="G398" s="119"/>
      <c r="H398" s="119"/>
      <c r="I398" s="120"/>
      <c r="J398" s="121"/>
      <c r="K398" s="121"/>
      <c r="L398" s="121"/>
      <c r="M398" s="121"/>
      <c r="N398" s="121"/>
      <c r="O398" s="121"/>
      <c r="P398" s="121"/>
      <c r="Q398" s="121"/>
      <c r="R398" s="122"/>
      <c r="S398" s="122"/>
      <c r="T398" s="122"/>
      <c r="U398" s="217"/>
      <c r="V398" s="218" t="n">
        <f aca="false">$V$2</f>
        <v>1</v>
      </c>
      <c r="W398" s="219" t="n">
        <f aca="false">IF(J398&lt;&gt;0,VLOOKUP(J398,Max_tider,2,0),0)</f>
        <v>0</v>
      </c>
      <c r="X398" s="219" t="n">
        <f aca="false">IF(K398&lt;&gt;0,VLOOKUP(K398,AT_tider,2,0),0)</f>
        <v>0</v>
      </c>
      <c r="Y398" s="219" t="n">
        <f aca="false">IF(L398&lt;&gt;0,VLOOKUP(L398,SubAT_tider,2,0),0)</f>
        <v>0</v>
      </c>
      <c r="Z398" s="219" t="n">
        <f aca="false">IF(M398&lt;&gt;0,VLOOKUP(M398,IG_tider,2,0),0)</f>
        <v>0</v>
      </c>
      <c r="AA398" s="219"/>
      <c r="AB398" s="219"/>
      <c r="AC398" s="219" t="n">
        <f aca="false">IF(P398&lt;&gt;0,VLOOKUP(P398,Power_tider,2,0),0)</f>
        <v>0</v>
      </c>
      <c r="AD398" s="219" t="n">
        <f aca="false">IF(Q398&lt;&gt;0,VLOOKUP(Q398,FS_tider,2,0),0)</f>
        <v>0</v>
      </c>
      <c r="AE398" s="218"/>
      <c r="AF398" s="218" t="n">
        <f aca="false">SUM(W398:AE398)</f>
        <v>0</v>
      </c>
      <c r="AG398" s="220" t="n">
        <f aca="false">((AC398*2)+(W398*2)+(X398*1)+(Y398*0.77)+(Z398*0.68)+(AD398*0.8))</f>
        <v>0</v>
      </c>
      <c r="AH398" s="220" t="n">
        <f aca="false">(AG398+(((I398*V398)-SUM(W398:AE398))*0.3))</f>
        <v>0</v>
      </c>
      <c r="AI398" s="221" t="str">
        <f aca="false">IF(AH398&gt;1,AVERAGE(AH397:AH398),"")</f>
        <v/>
      </c>
      <c r="AJ398" s="221" t="str">
        <f aca="false">IF(AH398&gt;1,AVERAGE(AH396:AH398),"")</f>
        <v/>
      </c>
      <c r="AK398" s="221"/>
      <c r="AL398" s="221"/>
    </row>
    <row collapsed="false" customFormat="false" customHeight="true" hidden="false" ht="12" outlineLevel="0" r="399">
      <c r="C399" s="223" t="s">
        <v>70</v>
      </c>
      <c r="D399" s="117" t="n">
        <f aca="false">AB402</f>
        <v>0</v>
      </c>
      <c r="F399" s="215" t="inlineStr">
        <f aca="false">F398+1</f>
        <is>
          <t/>
        </is>
      </c>
      <c r="G399" s="119"/>
      <c r="H399" s="119"/>
      <c r="I399" s="120"/>
      <c r="J399" s="121"/>
      <c r="K399" s="121"/>
      <c r="L399" s="121"/>
      <c r="M399" s="121"/>
      <c r="N399" s="121"/>
      <c r="O399" s="121"/>
      <c r="P399" s="121"/>
      <c r="Q399" s="121"/>
      <c r="R399" s="122"/>
      <c r="S399" s="122"/>
      <c r="T399" s="122"/>
      <c r="U399" s="224"/>
      <c r="V399" s="218" t="n">
        <f aca="false">$V$2</f>
        <v>1</v>
      </c>
      <c r="W399" s="219" t="n">
        <f aca="false">IF(J399&lt;&gt;0,VLOOKUP(J399,Max_tider,2,0),0)</f>
        <v>0</v>
      </c>
      <c r="X399" s="219" t="n">
        <f aca="false">IF(K399&lt;&gt;0,VLOOKUP(K399,AT_tider,2,0),0)</f>
        <v>0</v>
      </c>
      <c r="Y399" s="219" t="n">
        <f aca="false">IF(L399&lt;&gt;0,VLOOKUP(L399,SubAT_tider,2,0),0)</f>
        <v>0</v>
      </c>
      <c r="Z399" s="219" t="n">
        <f aca="false">IF(M399&lt;&gt;0,VLOOKUP(M399,IG_tider,2,0),0)</f>
        <v>0</v>
      </c>
      <c r="AA399" s="219"/>
      <c r="AB399" s="219"/>
      <c r="AC399" s="219" t="n">
        <f aca="false">IF(P399&lt;&gt;0,VLOOKUP(P399,Power_tider,2,0),0)</f>
        <v>0</v>
      </c>
      <c r="AD399" s="219" t="n">
        <f aca="false">IF(Q399&lt;&gt;0,VLOOKUP(Q399,FS_tider,2,0),0)</f>
        <v>0</v>
      </c>
      <c r="AE399" s="218"/>
      <c r="AF399" s="218" t="n">
        <f aca="false">SUM(W399:AE399)</f>
        <v>0</v>
      </c>
      <c r="AG399" s="220" t="n">
        <f aca="false">((AC399*2)+(W399*2)+(X399*1)+(Y399*0.77)+(Z399*0.68)+(AD399*0.8))</f>
        <v>0</v>
      </c>
      <c r="AH399" s="220" t="n">
        <f aca="false">(AG399+(((I399*V399)-SUM(W399:AE399))*0.3))</f>
        <v>0</v>
      </c>
      <c r="AI399" s="221" t="str">
        <f aca="false">IF(AH399&gt;1,AVERAGE(AH398:AH399),"")</f>
        <v/>
      </c>
      <c r="AJ399" s="221" t="str">
        <f aca="false">IF(AH399&gt;1,AVERAGE(AH397:AH399),"")</f>
        <v/>
      </c>
      <c r="AK399" s="221"/>
      <c r="AL399" s="221"/>
    </row>
    <row collapsed="false" customFormat="false" customHeight="true" hidden="false" ht="12" outlineLevel="0" r="400">
      <c r="C400" s="214" t="s">
        <v>20</v>
      </c>
      <c r="D400" s="117" t="n">
        <f aca="false">AC402</f>
        <v>0</v>
      </c>
      <c r="F400" s="215" t="inlineStr">
        <f aca="false">F399+1</f>
        <is>
          <t/>
        </is>
      </c>
      <c r="G400" s="119"/>
      <c r="H400" s="119"/>
      <c r="I400" s="120"/>
      <c r="J400" s="121"/>
      <c r="K400" s="121"/>
      <c r="L400" s="121"/>
      <c r="M400" s="121"/>
      <c r="N400" s="121"/>
      <c r="O400" s="121"/>
      <c r="P400" s="121"/>
      <c r="Q400" s="121"/>
      <c r="R400" s="122"/>
      <c r="S400" s="122"/>
      <c r="T400" s="122"/>
      <c r="U400" s="224"/>
      <c r="V400" s="218" t="n">
        <f aca="false">$V$2</f>
        <v>1</v>
      </c>
      <c r="W400" s="219" t="n">
        <f aca="false">IF(J400&lt;&gt;0,VLOOKUP(J400,Max_tider,2,0),0)</f>
        <v>0</v>
      </c>
      <c r="X400" s="219" t="n">
        <f aca="false">IF(K400&lt;&gt;0,VLOOKUP(K400,AT_tider,2,0),0)</f>
        <v>0</v>
      </c>
      <c r="Y400" s="219" t="n">
        <f aca="false">IF(L400&lt;&gt;0,VLOOKUP(L400,SubAT_tider,2,0),0)</f>
        <v>0</v>
      </c>
      <c r="Z400" s="219" t="n">
        <f aca="false">IF(M400&lt;&gt;0,VLOOKUP(M400,IG_tider,2,0),0)</f>
        <v>0</v>
      </c>
      <c r="AA400" s="219"/>
      <c r="AB400" s="219"/>
      <c r="AC400" s="219" t="n">
        <f aca="false">IF(P400&lt;&gt;0,VLOOKUP(P400,Power_tider,2,0),0)</f>
        <v>0</v>
      </c>
      <c r="AD400" s="219" t="n">
        <f aca="false">IF(Q400&lt;&gt;0,VLOOKUP(Q400,FS_tider,2,0),0)</f>
        <v>0</v>
      </c>
      <c r="AE400" s="218"/>
      <c r="AF400" s="218" t="n">
        <f aca="false">SUM(W400:AE400)</f>
        <v>0</v>
      </c>
      <c r="AG400" s="220" t="n">
        <f aca="false">((AC400*2)+(W400*2)+(X400*1)+(Y400*0.77)+(Z400*0.68)+(AD400*0.8))</f>
        <v>0</v>
      </c>
      <c r="AH400" s="220" t="n">
        <f aca="false">(AG400+(((I400*V400)-SUM(W400:AE400))*0.3))</f>
        <v>0</v>
      </c>
      <c r="AI400" s="221" t="str">
        <f aca="false">IF(AH400&gt;1,AVERAGE(AH399:AH400),"")</f>
        <v/>
      </c>
      <c r="AJ400" s="221" t="str">
        <f aca="false">IF(AH400&gt;1,AVERAGE(AH398:AH400),"")</f>
        <v/>
      </c>
      <c r="AK400" s="221"/>
      <c r="AL400" s="221"/>
    </row>
    <row collapsed="false" customFormat="false" customHeight="true" hidden="false" ht="12" outlineLevel="0" r="401">
      <c r="C401" s="214" t="s">
        <v>21</v>
      </c>
      <c r="D401" s="117" t="n">
        <f aca="false">AD402</f>
        <v>0</v>
      </c>
      <c r="F401" s="215" t="inlineStr">
        <f aca="false">F400+1</f>
        <is>
          <t/>
        </is>
      </c>
      <c r="G401" s="119"/>
      <c r="H401" s="119"/>
      <c r="I401" s="120"/>
      <c r="J401" s="121"/>
      <c r="K401" s="121"/>
      <c r="L401" s="121"/>
      <c r="M401" s="121"/>
      <c r="N401" s="121"/>
      <c r="O401" s="121"/>
      <c r="P401" s="121"/>
      <c r="Q401" s="121"/>
      <c r="R401" s="122"/>
      <c r="S401" s="122"/>
      <c r="T401" s="122"/>
      <c r="U401" s="224"/>
      <c r="V401" s="218" t="n">
        <f aca="false">$V$2</f>
        <v>1</v>
      </c>
      <c r="W401" s="219" t="n">
        <f aca="false">IF(J401&lt;&gt;0,VLOOKUP(J401,Max_tider,2,0),0)</f>
        <v>0</v>
      </c>
      <c r="X401" s="219" t="n">
        <f aca="false">IF(K401&lt;&gt;0,VLOOKUP(K401,AT_tider,2,0),0)</f>
        <v>0</v>
      </c>
      <c r="Y401" s="219" t="n">
        <f aca="false">IF(L401&lt;&gt;0,VLOOKUP(L401,SubAT_tider,2,0),0)</f>
        <v>0</v>
      </c>
      <c r="Z401" s="219" t="n">
        <f aca="false">IF(M401&lt;&gt;0,VLOOKUP(M401,IG_tider,2,0),0)</f>
        <v>0</v>
      </c>
      <c r="AA401" s="219"/>
      <c r="AB401" s="219"/>
      <c r="AC401" s="219" t="n">
        <f aca="false">IF(P401&lt;&gt;0,VLOOKUP(P401,Power_tider,2,0),0)</f>
        <v>0</v>
      </c>
      <c r="AD401" s="219" t="n">
        <f aca="false">IF(Q401&lt;&gt;0,VLOOKUP(Q401,FS_tider,2,0),0)</f>
        <v>0</v>
      </c>
      <c r="AE401" s="218"/>
      <c r="AF401" s="218" t="n">
        <f aca="false">SUM(W401:AE401)</f>
        <v>0</v>
      </c>
      <c r="AG401" s="220" t="n">
        <f aca="false">((AC401*2)+(W401*2)+(X401*1)+(Y401*0.77)+(Z401*0.68)+(AD401*0.8))</f>
        <v>0</v>
      </c>
      <c r="AH401" s="220" t="n">
        <f aca="false">(AG401+(((I401*V401)-SUM(W401:AE401))*0.3))</f>
        <v>0</v>
      </c>
      <c r="AI401" s="221" t="str">
        <f aca="false">IF(AH401&gt;1,AVERAGE(AH400:AH401),"")</f>
        <v/>
      </c>
      <c r="AJ401" s="221" t="str">
        <f aca="false">IF(AH401&gt;1,AVERAGE(AH399:AH401),"")</f>
        <v/>
      </c>
      <c r="AK401" s="221"/>
      <c r="AL401" s="221"/>
    </row>
    <row collapsed="false" customFormat="false" customHeight="true" hidden="false" ht="12" outlineLevel="0" r="402">
      <c r="C402" s="214" t="s">
        <v>22</v>
      </c>
      <c r="D402" s="117" t="n">
        <f aca="false">AE402</f>
        <v>0</v>
      </c>
      <c r="E402" s="117"/>
      <c r="F402" s="225"/>
      <c r="G402" s="131"/>
      <c r="H402" s="131"/>
      <c r="I402" s="132" t="n">
        <f aca="false">SUM(I395:I401)/60</f>
        <v>0</v>
      </c>
      <c r="J402" s="133"/>
      <c r="K402" s="131"/>
      <c r="L402" s="131"/>
      <c r="M402" s="131"/>
      <c r="N402" s="131"/>
      <c r="O402" s="131"/>
      <c r="P402" s="131"/>
      <c r="Q402" s="131"/>
      <c r="R402" s="131"/>
      <c r="S402" s="131"/>
      <c r="T402" s="131"/>
      <c r="U402" s="226" t="s">
        <v>135</v>
      </c>
      <c r="V402" s="190"/>
      <c r="W402" s="227" t="n">
        <f aca="false">SUM(W395:W401)</f>
        <v>0</v>
      </c>
      <c r="X402" s="227" t="n">
        <f aca="false">SUM(X395:X401)</f>
        <v>0</v>
      </c>
      <c r="Y402" s="227" t="n">
        <f aca="false">SUM(Y395:Y401)</f>
        <v>0</v>
      </c>
      <c r="Z402" s="227" t="n">
        <f aca="false">SUM(Z395:Z401)</f>
        <v>0</v>
      </c>
      <c r="AA402" s="227" t="n">
        <f aca="false">SUM(AA395:AA401)</f>
        <v>0</v>
      </c>
      <c r="AB402" s="227" t="n">
        <f aca="false">SUM(AB395:AB401)</f>
        <v>0</v>
      </c>
      <c r="AC402" s="227" t="n">
        <f aca="false">SUM(AC395:AC401)</f>
        <v>0</v>
      </c>
      <c r="AD402" s="227" t="n">
        <f aca="false">SUM(AD395:AD401)</f>
        <v>0</v>
      </c>
      <c r="AE402" s="227" t="n">
        <f aca="false">SUM(AE395:AE401)</f>
        <v>0</v>
      </c>
      <c r="AF402" s="228" t="n">
        <f aca="false">SUM(AF395:AF401)</f>
        <v>0</v>
      </c>
      <c r="AG402" s="228" t="n">
        <f aca="false">SUM(AG395:AG401)</f>
        <v>0</v>
      </c>
      <c r="AH402" s="228" t="n">
        <f aca="false">SUM(AH395:AH401)</f>
        <v>0</v>
      </c>
      <c r="AI402" s="221"/>
      <c r="AJ402" s="221"/>
      <c r="AK402" s="221" t="b">
        <f aca="false">IF(AH402&gt;1,AVERAGE(AH402,AH393,AH384,AH375,AH366))</f>
        <v>0</v>
      </c>
      <c r="AL402" s="221" t="b">
        <f aca="false">IF(AH402&gt;1,AVERAGE(AH402,AH393))</f>
        <v>0</v>
      </c>
    </row>
    <row collapsed="false" customFormat="false" customHeight="true" hidden="false" ht="12" outlineLevel="0" r="403">
      <c r="E403" s="117"/>
      <c r="F403" s="230" t="s">
        <v>258</v>
      </c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231" t="str">
        <f aca="false">IF(SUM(W403:AE403)&gt;0,(SUM(W403:AE403)),"")</f>
        <v/>
      </c>
    </row>
    <row collapsed="false" customFormat="false" customHeight="true" hidden="false" ht="12" outlineLevel="0" r="404">
      <c r="A404" s="212" t="s">
        <v>12</v>
      </c>
      <c r="B404" s="213" t="n">
        <f aca="false">I411</f>
        <v>0</v>
      </c>
      <c r="C404" s="214" t="s">
        <v>15</v>
      </c>
      <c r="D404" s="117" t="n">
        <f aca="false">X411</f>
        <v>0</v>
      </c>
      <c r="F404" s="215" t="inlineStr">
        <f aca="false">F401+1</f>
        <is>
          <t/>
        </is>
      </c>
      <c r="G404" s="119"/>
      <c r="H404" s="119"/>
      <c r="I404" s="120"/>
      <c r="J404" s="121"/>
      <c r="K404" s="121"/>
      <c r="L404" s="121"/>
      <c r="M404" s="121"/>
      <c r="N404" s="121"/>
      <c r="O404" s="121"/>
      <c r="P404" s="121"/>
      <c r="Q404" s="121"/>
      <c r="R404" s="122"/>
      <c r="S404" s="122"/>
      <c r="T404" s="122"/>
      <c r="U404" s="217"/>
      <c r="V404" s="218" t="n">
        <f aca="false">$V$2</f>
        <v>1</v>
      </c>
      <c r="W404" s="219" t="n">
        <f aca="false">IF(J404&lt;&gt;0,VLOOKUP(J404,Max_tider,2,0),0)</f>
        <v>0</v>
      </c>
      <c r="X404" s="219" t="n">
        <f aca="false">IF(K404&lt;&gt;0,VLOOKUP(K404,AT_tider,2,0),0)</f>
        <v>0</v>
      </c>
      <c r="Y404" s="219" t="n">
        <f aca="false">IF(L404&lt;&gt;0,VLOOKUP(L404,SubAT_tider,2,0),0)</f>
        <v>0</v>
      </c>
      <c r="Z404" s="219" t="n">
        <f aca="false">IF(M404&lt;&gt;0,VLOOKUP(M404,IG_tider,2,0),0)</f>
        <v>0</v>
      </c>
      <c r="AA404" s="219"/>
      <c r="AB404" s="219"/>
      <c r="AC404" s="219" t="n">
        <f aca="false">IF(P404&lt;&gt;0,VLOOKUP(P404,Power_tider,2,0),0)</f>
        <v>0</v>
      </c>
      <c r="AD404" s="219" t="n">
        <f aca="false">IF(Q404&lt;&gt;0,VLOOKUP(Q404,FS_tider,2,0),0)</f>
        <v>0</v>
      </c>
      <c r="AE404" s="218"/>
      <c r="AF404" s="218" t="n">
        <f aca="false">SUM(W404:AE404)</f>
        <v>0</v>
      </c>
      <c r="AG404" s="220" t="n">
        <f aca="false">((AC404*2)+(W404*2)+(X404*1)+(Y404*0.77)+(Z404*0.68)+(AD404*0.8))</f>
        <v>0</v>
      </c>
      <c r="AH404" s="220" t="n">
        <f aca="false">(AG404+(((I404*V404)-SUM(W404:AE404))*0.3))</f>
        <v>0</v>
      </c>
      <c r="AI404" s="221" t="str">
        <f aca="false">IF(AH404&gt;1,AVERAGE(AH401,AH404),"")</f>
        <v/>
      </c>
      <c r="AJ404" s="221" t="str">
        <f aca="false">IF(AH404&gt;1,AVERAGE(AH400,AH401,AH404),"")</f>
        <v/>
      </c>
      <c r="AK404" s="221"/>
      <c r="AL404" s="221"/>
    </row>
    <row collapsed="false" customFormat="false" customHeight="true" hidden="false" ht="12" outlineLevel="0" r="405">
      <c r="A405" s="222" t="s">
        <v>13</v>
      </c>
      <c r="B405" s="213" t="n">
        <f aca="false">W411</f>
        <v>0</v>
      </c>
      <c r="C405" s="214" t="s">
        <v>16</v>
      </c>
      <c r="D405" s="117" t="n">
        <f aca="false">Y411</f>
        <v>0</v>
      </c>
      <c r="F405" s="215" t="inlineStr">
        <f aca="false">F404+1</f>
        <is>
          <t/>
        </is>
      </c>
      <c r="G405" s="119"/>
      <c r="H405" s="119"/>
      <c r="I405" s="120"/>
      <c r="J405" s="121"/>
      <c r="K405" s="121"/>
      <c r="L405" s="121"/>
      <c r="M405" s="121"/>
      <c r="N405" s="126"/>
      <c r="O405" s="126"/>
      <c r="P405" s="126"/>
      <c r="Q405" s="121"/>
      <c r="R405" s="122"/>
      <c r="S405" s="122"/>
      <c r="T405" s="122"/>
      <c r="U405" s="217"/>
      <c r="V405" s="218" t="n">
        <f aca="false">$V$2</f>
        <v>1</v>
      </c>
      <c r="W405" s="219" t="n">
        <f aca="false">IF(J405&lt;&gt;0,VLOOKUP(J405,Max_tider,2,0),0)</f>
        <v>0</v>
      </c>
      <c r="X405" s="219" t="n">
        <f aca="false">IF(K405&lt;&gt;0,VLOOKUP(K405,AT_tider,2,0),0)</f>
        <v>0</v>
      </c>
      <c r="Y405" s="219" t="n">
        <f aca="false">IF(L405&lt;&gt;0,VLOOKUP(L405,SubAT_tider,2,0),0)</f>
        <v>0</v>
      </c>
      <c r="Z405" s="219" t="n">
        <f aca="false">IF(M405&lt;&gt;0,VLOOKUP(M405,IG_tider,2,0),0)</f>
        <v>0</v>
      </c>
      <c r="AA405" s="219"/>
      <c r="AB405" s="219"/>
      <c r="AC405" s="219" t="n">
        <f aca="false">IF(P405&lt;&gt;0,VLOOKUP(P405,Power_tider,2,0),0)</f>
        <v>0</v>
      </c>
      <c r="AD405" s="219" t="n">
        <f aca="false">IF(Q405&lt;&gt;0,VLOOKUP(Q405,FS_tider,2,0),0)</f>
        <v>0</v>
      </c>
      <c r="AE405" s="218"/>
      <c r="AF405" s="218" t="n">
        <f aca="false">SUM(W405:AE405)</f>
        <v>0</v>
      </c>
      <c r="AG405" s="220" t="n">
        <f aca="false">((AC405*2)+(W405*2)+(X405*1)+(Y405*0.77)+(Z405*0.68)+(AD405*0.8))</f>
        <v>0</v>
      </c>
      <c r="AH405" s="220" t="n">
        <f aca="false">(AG405+(((I405*V405)-SUM(W405:AE405))*0.3))</f>
        <v>0</v>
      </c>
      <c r="AI405" s="221" t="str">
        <f aca="false">IF(AH405&gt;1,AVERAGE(AH404:AH405),"")</f>
        <v/>
      </c>
      <c r="AJ405" s="221" t="str">
        <f aca="false">IF(AH405&gt;1,AVERAGE(AH401,AH404,AH405),"")</f>
        <v/>
      </c>
      <c r="AK405" s="221"/>
      <c r="AL405" s="221"/>
    </row>
    <row collapsed="false" customFormat="false" customHeight="true" hidden="false" ht="12" outlineLevel="0" r="406">
      <c r="C406" s="223" t="s">
        <v>17</v>
      </c>
      <c r="D406" s="117" t="n">
        <f aca="false">Z411</f>
        <v>0</v>
      </c>
      <c r="F406" s="215" t="inlineStr">
        <f aca="false">F405+1</f>
        <is>
          <t/>
        </is>
      </c>
      <c r="G406" s="119"/>
      <c r="H406" s="119"/>
      <c r="I406" s="126"/>
      <c r="J406" s="126"/>
      <c r="K406" s="126"/>
      <c r="L406" s="126"/>
      <c r="M406" s="126"/>
      <c r="N406" s="126"/>
      <c r="O406" s="126"/>
      <c r="P406" s="126"/>
      <c r="Q406" s="126"/>
      <c r="R406" s="122"/>
      <c r="S406" s="122"/>
      <c r="T406" s="122"/>
      <c r="U406" s="224"/>
      <c r="V406" s="218" t="n">
        <f aca="false">$V$2</f>
        <v>1</v>
      </c>
      <c r="W406" s="219" t="n">
        <f aca="false">IF(J406&lt;&gt;0,VLOOKUP(J406,Max_tider,2,0),0)</f>
        <v>0</v>
      </c>
      <c r="X406" s="219" t="n">
        <f aca="false">IF(K406&lt;&gt;0,VLOOKUP(K406,AT_tider,2,0),0)</f>
        <v>0</v>
      </c>
      <c r="Y406" s="219" t="n">
        <f aca="false">IF(L406&lt;&gt;0,VLOOKUP(L406,SubAT_tider,2,0),0)</f>
        <v>0</v>
      </c>
      <c r="Z406" s="219" t="n">
        <f aca="false">IF(M406&lt;&gt;0,VLOOKUP(M406,IG_tider,2,0),0)</f>
        <v>0</v>
      </c>
      <c r="AA406" s="219"/>
      <c r="AB406" s="219"/>
      <c r="AC406" s="219" t="n">
        <f aca="false">IF(P406&lt;&gt;0,VLOOKUP(P406,Power_tider,2,0),0)</f>
        <v>0</v>
      </c>
      <c r="AD406" s="219" t="n">
        <f aca="false">IF(Q406&lt;&gt;0,VLOOKUP(Q406,FS_tider,2,0),0)</f>
        <v>0</v>
      </c>
      <c r="AE406" s="218"/>
      <c r="AF406" s="218" t="n">
        <f aca="false">SUM(W406:AE406)</f>
        <v>0</v>
      </c>
      <c r="AG406" s="220" t="n">
        <f aca="false">((AC406*2)+(W406*2)+(X406*1)+(Y406*0.77)+(Z406*0.68)+(AD406*0.8))</f>
        <v>0</v>
      </c>
      <c r="AH406" s="220" t="n">
        <f aca="false">(AG406+(((I406*V406)-SUM(W406:AE406))*0.3))</f>
        <v>0</v>
      </c>
      <c r="AI406" s="221" t="str">
        <f aca="false">IF(AH406&gt;1,AVERAGE(AH405:AH406),"")</f>
        <v/>
      </c>
      <c r="AJ406" s="221" t="str">
        <f aca="false">IF(AH406&gt;1,AVERAGE(AH404:AH406),"")</f>
        <v/>
      </c>
      <c r="AK406" s="221"/>
      <c r="AL406" s="221"/>
    </row>
    <row collapsed="false" customFormat="false" customHeight="true" hidden="false" ht="12" outlineLevel="0" r="407">
      <c r="C407" s="223" t="s">
        <v>69</v>
      </c>
      <c r="D407" s="117" t="n">
        <f aca="false">AA411</f>
        <v>0</v>
      </c>
      <c r="F407" s="215" t="inlineStr">
        <f aca="false">F406+1</f>
        <is>
          <t/>
        </is>
      </c>
      <c r="G407" s="119"/>
      <c r="H407" s="119"/>
      <c r="I407" s="120"/>
      <c r="J407" s="121"/>
      <c r="K407" s="121"/>
      <c r="L407" s="121"/>
      <c r="M407" s="121"/>
      <c r="N407" s="121"/>
      <c r="O407" s="121"/>
      <c r="P407" s="121"/>
      <c r="Q407" s="121"/>
      <c r="R407" s="122"/>
      <c r="S407" s="122"/>
      <c r="T407" s="122"/>
      <c r="U407" s="217"/>
      <c r="V407" s="218" t="n">
        <f aca="false">$V$2</f>
        <v>1</v>
      </c>
      <c r="W407" s="219" t="n">
        <f aca="false">IF(J407&lt;&gt;0,VLOOKUP(J407,Max_tider,2,0),0)</f>
        <v>0</v>
      </c>
      <c r="X407" s="219" t="n">
        <f aca="false">IF(K407&lt;&gt;0,VLOOKUP(K407,AT_tider,2,0),0)</f>
        <v>0</v>
      </c>
      <c r="Y407" s="219" t="n">
        <f aca="false">IF(L407&lt;&gt;0,VLOOKUP(L407,SubAT_tider,2,0),0)</f>
        <v>0</v>
      </c>
      <c r="Z407" s="219" t="n">
        <f aca="false">IF(M407&lt;&gt;0,VLOOKUP(M407,IG_tider,2,0),0)</f>
        <v>0</v>
      </c>
      <c r="AA407" s="219"/>
      <c r="AB407" s="219"/>
      <c r="AC407" s="219" t="n">
        <f aca="false">IF(P407&lt;&gt;0,VLOOKUP(P407,Power_tider,2,0),0)</f>
        <v>0</v>
      </c>
      <c r="AD407" s="219" t="n">
        <f aca="false">IF(Q407&lt;&gt;0,VLOOKUP(Q407,FS_tider,2,0),0)</f>
        <v>0</v>
      </c>
      <c r="AE407" s="218"/>
      <c r="AF407" s="218" t="n">
        <f aca="false">SUM(W407:AE407)</f>
        <v>0</v>
      </c>
      <c r="AG407" s="220" t="n">
        <f aca="false">((AC407*2)+(W407*2)+(X407*1)+(Y407*0.77)+(Z407*0.68)+(AD407*0.8))</f>
        <v>0</v>
      </c>
      <c r="AH407" s="220" t="n">
        <f aca="false">(AG407+(((I407*V407)-SUM(W407:AE407))*0.3))</f>
        <v>0</v>
      </c>
      <c r="AI407" s="221" t="str">
        <f aca="false">IF(AH407&gt;1,AVERAGE(AH406:AH407),"")</f>
        <v/>
      </c>
      <c r="AJ407" s="221" t="str">
        <f aca="false">IF(AH407&gt;1,AVERAGE(AH405:AH407),"")</f>
        <v/>
      </c>
      <c r="AK407" s="221"/>
      <c r="AL407" s="221"/>
    </row>
    <row collapsed="false" customFormat="false" customHeight="true" hidden="false" ht="12" outlineLevel="0" r="408">
      <c r="C408" s="223" t="s">
        <v>70</v>
      </c>
      <c r="D408" s="117" t="n">
        <f aca="false">AB411</f>
        <v>0</v>
      </c>
      <c r="F408" s="215" t="inlineStr">
        <f aca="false">F407+1</f>
        <is>
          <t/>
        </is>
      </c>
      <c r="G408" s="119"/>
      <c r="H408" s="119"/>
      <c r="I408" s="120"/>
      <c r="J408" s="121"/>
      <c r="K408" s="121"/>
      <c r="L408" s="121"/>
      <c r="M408" s="121"/>
      <c r="N408" s="121"/>
      <c r="O408" s="121"/>
      <c r="P408" s="121"/>
      <c r="Q408" s="121"/>
      <c r="R408" s="122"/>
      <c r="S408" s="122"/>
      <c r="T408" s="122"/>
      <c r="U408" s="224"/>
      <c r="V408" s="218" t="n">
        <f aca="false">$V$2</f>
        <v>1</v>
      </c>
      <c r="W408" s="219" t="n">
        <f aca="false">IF(J408&lt;&gt;0,VLOOKUP(J408,Max_tider,2,0),0)</f>
        <v>0</v>
      </c>
      <c r="X408" s="219" t="n">
        <f aca="false">IF(K408&lt;&gt;0,VLOOKUP(K408,AT_tider,2,0),0)</f>
        <v>0</v>
      </c>
      <c r="Y408" s="219" t="n">
        <f aca="false">IF(L408&lt;&gt;0,VLOOKUP(L408,SubAT_tider,2,0),0)</f>
        <v>0</v>
      </c>
      <c r="Z408" s="219" t="n">
        <f aca="false">IF(M408&lt;&gt;0,VLOOKUP(M408,IG_tider,2,0),0)</f>
        <v>0</v>
      </c>
      <c r="AA408" s="219"/>
      <c r="AB408" s="219"/>
      <c r="AC408" s="219" t="n">
        <f aca="false">IF(P408&lt;&gt;0,VLOOKUP(P408,Power_tider,2,0),0)</f>
        <v>0</v>
      </c>
      <c r="AD408" s="219" t="n">
        <f aca="false">IF(Q408&lt;&gt;0,VLOOKUP(Q408,FS_tider,2,0),0)</f>
        <v>0</v>
      </c>
      <c r="AE408" s="218"/>
      <c r="AF408" s="218" t="n">
        <f aca="false">SUM(W408:AE408)</f>
        <v>0</v>
      </c>
      <c r="AG408" s="220" t="n">
        <f aca="false">((AC408*2)+(W408*2)+(X408*1)+(Y408*0.77)+(Z408*0.68)+(AD408*0.8))</f>
        <v>0</v>
      </c>
      <c r="AH408" s="220" t="n">
        <f aca="false">(AG408+(((I408*V408)-SUM(W408:AE408))*0.3))</f>
        <v>0</v>
      </c>
      <c r="AI408" s="221" t="str">
        <f aca="false">IF(AH408&gt;1,AVERAGE(AH407:AH408),"")</f>
        <v/>
      </c>
      <c r="AJ408" s="221" t="str">
        <f aca="false">IF(AH408&gt;1,AVERAGE(AH406:AH408),"")</f>
        <v/>
      </c>
      <c r="AK408" s="221"/>
      <c r="AL408" s="221"/>
    </row>
    <row collapsed="false" customFormat="false" customHeight="true" hidden="false" ht="12" outlineLevel="0" r="409">
      <c r="C409" s="214" t="s">
        <v>20</v>
      </c>
      <c r="D409" s="117" t="n">
        <f aca="false">AC411</f>
        <v>0</v>
      </c>
      <c r="F409" s="215" t="inlineStr">
        <f aca="false">F408+1</f>
        <is>
          <t/>
        </is>
      </c>
      <c r="G409" s="119"/>
      <c r="H409" s="119"/>
      <c r="I409" s="120"/>
      <c r="J409" s="121"/>
      <c r="K409" s="121"/>
      <c r="L409" s="121"/>
      <c r="M409" s="121"/>
      <c r="N409" s="121"/>
      <c r="O409" s="121"/>
      <c r="P409" s="121"/>
      <c r="Q409" s="121"/>
      <c r="R409" s="122"/>
      <c r="S409" s="122"/>
      <c r="T409" s="122"/>
      <c r="U409" s="224"/>
      <c r="V409" s="218" t="n">
        <f aca="false">$V$2</f>
        <v>1</v>
      </c>
      <c r="W409" s="219" t="n">
        <f aca="false">IF(J409&lt;&gt;0,VLOOKUP(J409,Max_tider,2,0),0)</f>
        <v>0</v>
      </c>
      <c r="X409" s="219" t="n">
        <f aca="false">IF(K409&lt;&gt;0,VLOOKUP(K409,AT_tider,2,0),0)</f>
        <v>0</v>
      </c>
      <c r="Y409" s="219" t="n">
        <f aca="false">IF(L409&lt;&gt;0,VLOOKUP(L409,SubAT_tider,2,0),0)</f>
        <v>0</v>
      </c>
      <c r="Z409" s="219" t="n">
        <f aca="false">IF(M409&lt;&gt;0,VLOOKUP(M409,IG_tider,2,0),0)</f>
        <v>0</v>
      </c>
      <c r="AA409" s="219"/>
      <c r="AB409" s="219"/>
      <c r="AC409" s="219" t="n">
        <f aca="false">IF(P409&lt;&gt;0,VLOOKUP(P409,Power_tider,2,0),0)</f>
        <v>0</v>
      </c>
      <c r="AD409" s="219" t="n">
        <f aca="false">IF(Q409&lt;&gt;0,VLOOKUP(Q409,FS_tider,2,0),0)</f>
        <v>0</v>
      </c>
      <c r="AE409" s="218"/>
      <c r="AF409" s="218" t="n">
        <f aca="false">SUM(W409:AE409)</f>
        <v>0</v>
      </c>
      <c r="AG409" s="220" t="n">
        <f aca="false">((AC409*2)+(W409*2)+(X409*1)+(Y409*0.77)+(Z409*0.68)+(AD409*0.8))</f>
        <v>0</v>
      </c>
      <c r="AH409" s="220" t="n">
        <f aca="false">(AG409+(((I409*V409)-SUM(W409:AE409))*0.3))</f>
        <v>0</v>
      </c>
      <c r="AI409" s="221" t="str">
        <f aca="false">IF(AH409&gt;1,AVERAGE(AH408:AH409),"")</f>
        <v/>
      </c>
      <c r="AJ409" s="221" t="str">
        <f aca="false">IF(AH409&gt;1,AVERAGE(AH407:AH409),"")</f>
        <v/>
      </c>
      <c r="AK409" s="221"/>
      <c r="AL409" s="221"/>
    </row>
    <row collapsed="false" customFormat="false" customHeight="true" hidden="false" ht="12" outlineLevel="0" r="410">
      <c r="C410" s="214" t="s">
        <v>21</v>
      </c>
      <c r="D410" s="117" t="n">
        <f aca="false">AD411</f>
        <v>0</v>
      </c>
      <c r="F410" s="215" t="inlineStr">
        <f aca="false">F409+1</f>
        <is>
          <t/>
        </is>
      </c>
      <c r="G410" s="119"/>
      <c r="H410" s="119"/>
      <c r="I410" s="120"/>
      <c r="J410" s="121"/>
      <c r="K410" s="121"/>
      <c r="L410" s="121"/>
      <c r="M410" s="121"/>
      <c r="N410" s="121"/>
      <c r="O410" s="121"/>
      <c r="P410" s="121"/>
      <c r="Q410" s="121"/>
      <c r="R410" s="236"/>
      <c r="S410" s="236"/>
      <c r="T410" s="236"/>
      <c r="U410" s="224"/>
      <c r="V410" s="218" t="n">
        <f aca="false">$V$2</f>
        <v>1</v>
      </c>
      <c r="W410" s="219" t="n">
        <f aca="false">IF(J410&lt;&gt;0,VLOOKUP(J410,Max_tider,2,0),0)</f>
        <v>0</v>
      </c>
      <c r="X410" s="219" t="n">
        <f aca="false">IF(K410&lt;&gt;0,VLOOKUP(K410,AT_tider,2,0),0)</f>
        <v>0</v>
      </c>
      <c r="Y410" s="219" t="n">
        <f aca="false">IF(L410&lt;&gt;0,VLOOKUP(L410,SubAT_tider,2,0),0)</f>
        <v>0</v>
      </c>
      <c r="Z410" s="219" t="n">
        <f aca="false">IF(M410&lt;&gt;0,VLOOKUP(M410,IG_tider,2,0),0)</f>
        <v>0</v>
      </c>
      <c r="AA410" s="219"/>
      <c r="AB410" s="219"/>
      <c r="AC410" s="219" t="n">
        <f aca="false">IF(P410&lt;&gt;0,VLOOKUP(P410,Power_tider,2,0),0)</f>
        <v>0</v>
      </c>
      <c r="AD410" s="219" t="n">
        <f aca="false">IF(Q410&lt;&gt;0,VLOOKUP(Q410,FS_tider,2,0),0)</f>
        <v>0</v>
      </c>
      <c r="AE410" s="218"/>
      <c r="AF410" s="218" t="n">
        <f aca="false">SUM(W410:AE410)</f>
        <v>0</v>
      </c>
      <c r="AG410" s="220" t="n">
        <f aca="false">((AC410*2)+(W410*2)+(X410*1)+(Y410*0.77)+(Z410*0.68)+(AD410*0.8))</f>
        <v>0</v>
      </c>
      <c r="AH410" s="220" t="n">
        <f aca="false">(AG410+(((I410*V410)-SUM(W410:AE410))*0.3))</f>
        <v>0</v>
      </c>
      <c r="AI410" s="221" t="str">
        <f aca="false">IF(AH410&gt;1,AVERAGE(AH409:AH410),"")</f>
        <v/>
      </c>
      <c r="AJ410" s="221" t="str">
        <f aca="false">IF(AH410&gt;1,AVERAGE(AH408:AH410),"")</f>
        <v/>
      </c>
      <c r="AK410" s="221"/>
      <c r="AL410" s="221"/>
    </row>
    <row collapsed="false" customFormat="false" customHeight="true" hidden="false" ht="12" outlineLevel="0" r="411">
      <c r="C411" s="214" t="s">
        <v>22</v>
      </c>
      <c r="D411" s="117" t="n">
        <f aca="false">AE411</f>
        <v>0</v>
      </c>
      <c r="E411" s="117"/>
      <c r="F411" s="225"/>
      <c r="G411" s="131"/>
      <c r="H411" s="131"/>
      <c r="I411" s="132" t="n">
        <f aca="false">SUM(I404:I410)/60</f>
        <v>0</v>
      </c>
      <c r="J411" s="133"/>
      <c r="K411" s="131"/>
      <c r="L411" s="131"/>
      <c r="M411" s="131"/>
      <c r="N411" s="131"/>
      <c r="O411" s="131"/>
      <c r="P411" s="131"/>
      <c r="Q411" s="131"/>
      <c r="R411" s="131"/>
      <c r="S411" s="131"/>
      <c r="T411" s="131"/>
      <c r="U411" s="226" t="s">
        <v>135</v>
      </c>
      <c r="V411" s="190"/>
      <c r="W411" s="227" t="n">
        <f aca="false">SUM(W404:W410)</f>
        <v>0</v>
      </c>
      <c r="X411" s="227" t="n">
        <f aca="false">SUM(X404:X410)</f>
        <v>0</v>
      </c>
      <c r="Y411" s="227" t="n">
        <f aca="false">SUM(Y404:Y410)</f>
        <v>0</v>
      </c>
      <c r="Z411" s="227" t="n">
        <f aca="false">SUM(Z404:Z410)</f>
        <v>0</v>
      </c>
      <c r="AA411" s="227" t="n">
        <f aca="false">SUM(AA404:AA410)</f>
        <v>0</v>
      </c>
      <c r="AB411" s="227" t="n">
        <f aca="false">SUM(AB404:AB410)</f>
        <v>0</v>
      </c>
      <c r="AC411" s="227" t="n">
        <f aca="false">SUM(AC404:AC410)</f>
        <v>0</v>
      </c>
      <c r="AD411" s="227" t="n">
        <f aca="false">SUM(AD404:AD410)</f>
        <v>0</v>
      </c>
      <c r="AE411" s="227" t="n">
        <f aca="false">SUM(AE404:AE410)</f>
        <v>0</v>
      </c>
      <c r="AF411" s="228" t="n">
        <f aca="false">SUM(AF404:AF410)</f>
        <v>0</v>
      </c>
      <c r="AG411" s="228" t="n">
        <f aca="false">SUM(AG404:AG410)</f>
        <v>0</v>
      </c>
      <c r="AH411" s="228" t="n">
        <f aca="false">SUM(AH404:AH410)</f>
        <v>0</v>
      </c>
      <c r="AI411" s="221"/>
      <c r="AJ411" s="221"/>
      <c r="AK411" s="221" t="b">
        <f aca="false">IF(AH411&gt;1,AVERAGE(AH411,AH402,AH393,AH384,AH375))</f>
        <v>0</v>
      </c>
      <c r="AL411" s="221" t="b">
        <f aca="false">IF(AH411&gt;1,AVERAGE(AH411,AH402))</f>
        <v>0</v>
      </c>
    </row>
    <row collapsed="false" customFormat="false" customHeight="true" hidden="false" ht="12" outlineLevel="0" r="412">
      <c r="E412" s="117"/>
      <c r="F412" s="230" t="s">
        <v>259</v>
      </c>
      <c r="W412" s="117"/>
      <c r="X412" s="117"/>
      <c r="Y412" s="117"/>
      <c r="Z412" s="117"/>
      <c r="AA412" s="117"/>
      <c r="AB412" s="117"/>
      <c r="AC412" s="117"/>
      <c r="AD412" s="117"/>
      <c r="AE412" s="117"/>
      <c r="AF412" s="231" t="str">
        <f aca="false">IF(SUM(W412:AE412)&gt;0,(SUM(W412:AE412)),"")</f>
        <v/>
      </c>
    </row>
    <row collapsed="false" customFormat="false" customHeight="true" hidden="false" ht="12" outlineLevel="0" r="413">
      <c r="A413" s="212" t="s">
        <v>12</v>
      </c>
      <c r="B413" s="213" t="n">
        <f aca="false">I420</f>
        <v>0</v>
      </c>
      <c r="C413" s="214" t="s">
        <v>15</v>
      </c>
      <c r="D413" s="117" t="n">
        <f aca="false">X420</f>
        <v>0</v>
      </c>
      <c r="F413" s="215" t="inlineStr">
        <f aca="false">F410+1</f>
        <is>
          <t/>
        </is>
      </c>
      <c r="G413" s="119"/>
      <c r="H413" s="119"/>
      <c r="I413" s="120"/>
      <c r="J413" s="121"/>
      <c r="K413" s="121"/>
      <c r="L413" s="121"/>
      <c r="M413" s="121"/>
      <c r="N413" s="121"/>
      <c r="O413" s="121"/>
      <c r="P413" s="121"/>
      <c r="Q413" s="121"/>
      <c r="R413" s="122"/>
      <c r="S413" s="122"/>
      <c r="T413" s="122"/>
      <c r="U413" s="217"/>
      <c r="V413" s="218" t="n">
        <f aca="false">$V$2</f>
        <v>1</v>
      </c>
      <c r="W413" s="219" t="n">
        <f aca="false">IF(J413&lt;&gt;0,VLOOKUP(J413,Max_tider,2,0),0)</f>
        <v>0</v>
      </c>
      <c r="X413" s="219" t="n">
        <f aca="false">IF(K413&lt;&gt;0,VLOOKUP(K413,AT_tider,2,0),0)</f>
        <v>0</v>
      </c>
      <c r="Y413" s="219" t="n">
        <f aca="false">IF(L413&lt;&gt;0,VLOOKUP(L413,SubAT_tider,2,0),0)</f>
        <v>0</v>
      </c>
      <c r="Z413" s="219" t="n">
        <f aca="false">IF(M413&lt;&gt;0,VLOOKUP(M413,IG_tider,2,0),0)</f>
        <v>0</v>
      </c>
      <c r="AA413" s="219"/>
      <c r="AB413" s="219"/>
      <c r="AC413" s="219" t="n">
        <f aca="false">IF(P413&lt;&gt;0,VLOOKUP(P413,Power_tider,2,0),0)</f>
        <v>0</v>
      </c>
      <c r="AD413" s="219" t="n">
        <f aca="false">IF(Q413&lt;&gt;0,VLOOKUP(Q413,FS_tider,2,0),0)</f>
        <v>0</v>
      </c>
      <c r="AE413" s="218"/>
      <c r="AF413" s="218" t="n">
        <f aca="false">SUM(W413:AE413)</f>
        <v>0</v>
      </c>
      <c r="AG413" s="220" t="n">
        <f aca="false">((AC413*2)+(W413*2)+(X413*1)+(Y413*0.77)+(Z413*0.68)+(AD413*0.8))</f>
        <v>0</v>
      </c>
      <c r="AH413" s="220" t="n">
        <f aca="false">(AG413+(((I413*V413)-SUM(W413:AE413))*0.3))</f>
        <v>0</v>
      </c>
      <c r="AI413" s="221" t="str">
        <f aca="false">IF(AH413&gt;1,AVERAGE(AH410,AH413),"")</f>
        <v/>
      </c>
      <c r="AJ413" s="221" t="str">
        <f aca="false">IF(AH413&gt;1,AVERAGE(AH409,AH410,AH413),"")</f>
        <v/>
      </c>
      <c r="AK413" s="221"/>
      <c r="AL413" s="221"/>
    </row>
    <row collapsed="false" customFormat="false" customHeight="true" hidden="false" ht="12" outlineLevel="0" r="414">
      <c r="A414" s="222" t="s">
        <v>13</v>
      </c>
      <c r="B414" s="213" t="n">
        <f aca="false">W420</f>
        <v>0</v>
      </c>
      <c r="C414" s="214" t="s">
        <v>16</v>
      </c>
      <c r="D414" s="117" t="n">
        <f aca="false">Y420</f>
        <v>0</v>
      </c>
      <c r="F414" s="215" t="inlineStr">
        <f aca="false">F413+1</f>
        <is>
          <t/>
        </is>
      </c>
      <c r="G414" s="119"/>
      <c r="H414" s="119"/>
      <c r="I414" s="120"/>
      <c r="J414" s="121"/>
      <c r="K414" s="121"/>
      <c r="L414" s="121"/>
      <c r="M414" s="121"/>
      <c r="N414" s="126"/>
      <c r="O414" s="126"/>
      <c r="P414" s="126"/>
      <c r="Q414" s="121"/>
      <c r="R414" s="122"/>
      <c r="S414" s="122"/>
      <c r="T414" s="122"/>
      <c r="U414" s="217"/>
      <c r="V414" s="218" t="n">
        <f aca="false">$V$2</f>
        <v>1</v>
      </c>
      <c r="W414" s="219" t="n">
        <f aca="false">IF(J414&lt;&gt;0,VLOOKUP(J414,Max_tider,2,0),0)</f>
        <v>0</v>
      </c>
      <c r="X414" s="219" t="n">
        <f aca="false">IF(K414&lt;&gt;0,VLOOKUP(K414,AT_tider,2,0),0)</f>
        <v>0</v>
      </c>
      <c r="Y414" s="219" t="n">
        <f aca="false">IF(L414&lt;&gt;0,VLOOKUP(L414,SubAT_tider,2,0),0)</f>
        <v>0</v>
      </c>
      <c r="Z414" s="219" t="n">
        <f aca="false">IF(M414&lt;&gt;0,VLOOKUP(M414,IG_tider,2,0),0)</f>
        <v>0</v>
      </c>
      <c r="AA414" s="219"/>
      <c r="AB414" s="219"/>
      <c r="AC414" s="219" t="n">
        <f aca="false">IF(P414&lt;&gt;0,VLOOKUP(P414,Power_tider,2,0),0)</f>
        <v>0</v>
      </c>
      <c r="AD414" s="219" t="n">
        <f aca="false">IF(Q414&lt;&gt;0,VLOOKUP(Q414,FS_tider,2,0),0)</f>
        <v>0</v>
      </c>
      <c r="AE414" s="218"/>
      <c r="AF414" s="218" t="n">
        <f aca="false">SUM(W414:AE414)</f>
        <v>0</v>
      </c>
      <c r="AG414" s="220" t="n">
        <f aca="false">((AC414*2)+(W414*2)+(X414*1)+(Y414*0.77)+(Z414*0.68)+(AD414*0.8))</f>
        <v>0</v>
      </c>
      <c r="AH414" s="220" t="n">
        <f aca="false">(AG414+(((I414*V414)-SUM(W414:AE414))*0.3))</f>
        <v>0</v>
      </c>
      <c r="AI414" s="221" t="str">
        <f aca="false">IF(AH414&gt;1,AVERAGE(AH413:AH414),"")</f>
        <v/>
      </c>
      <c r="AJ414" s="221" t="str">
        <f aca="false">IF(AH414&gt;1,AVERAGE(AH410,AH413,AH414),"")</f>
        <v/>
      </c>
      <c r="AK414" s="221"/>
      <c r="AL414" s="221"/>
    </row>
    <row collapsed="false" customFormat="false" customHeight="true" hidden="false" ht="12" outlineLevel="0" r="415">
      <c r="C415" s="223" t="s">
        <v>17</v>
      </c>
      <c r="D415" s="117" t="n">
        <f aca="false">Z420</f>
        <v>0</v>
      </c>
      <c r="F415" s="215" t="inlineStr">
        <f aca="false">F414+1</f>
        <is>
          <t/>
        </is>
      </c>
      <c r="G415" s="119"/>
      <c r="H415" s="119"/>
      <c r="I415" s="126"/>
      <c r="J415" s="126"/>
      <c r="K415" s="126"/>
      <c r="L415" s="126"/>
      <c r="M415" s="126"/>
      <c r="N415" s="126"/>
      <c r="O415" s="126"/>
      <c r="P415" s="126"/>
      <c r="Q415" s="126"/>
      <c r="R415" s="122"/>
      <c r="S415" s="122"/>
      <c r="T415" s="122"/>
      <c r="U415" s="224"/>
      <c r="V415" s="218" t="n">
        <f aca="false">$V$2</f>
        <v>1</v>
      </c>
      <c r="W415" s="219" t="n">
        <f aca="false">IF(J415&lt;&gt;0,VLOOKUP(J415,Max_tider,2,0),0)</f>
        <v>0</v>
      </c>
      <c r="X415" s="219" t="n">
        <f aca="false">IF(K415&lt;&gt;0,VLOOKUP(K415,AT_tider,2,0),0)</f>
        <v>0</v>
      </c>
      <c r="Y415" s="219" t="n">
        <f aca="false">IF(L415&lt;&gt;0,VLOOKUP(L415,SubAT_tider,2,0),0)</f>
        <v>0</v>
      </c>
      <c r="Z415" s="219" t="n">
        <f aca="false">IF(M415&lt;&gt;0,VLOOKUP(M415,IG_tider,2,0),0)</f>
        <v>0</v>
      </c>
      <c r="AA415" s="219"/>
      <c r="AB415" s="219"/>
      <c r="AC415" s="219" t="n">
        <f aca="false">IF(P415&lt;&gt;0,VLOOKUP(P415,Power_tider,2,0),0)</f>
        <v>0</v>
      </c>
      <c r="AD415" s="219" t="n">
        <f aca="false">IF(Q415&lt;&gt;0,VLOOKUP(Q415,FS_tider,2,0),0)</f>
        <v>0</v>
      </c>
      <c r="AE415" s="218"/>
      <c r="AF415" s="218" t="n">
        <f aca="false">SUM(W415:AE415)</f>
        <v>0</v>
      </c>
      <c r="AG415" s="220" t="n">
        <f aca="false">((AC415*2)+(W415*2)+(X415*1)+(Y415*0.77)+(Z415*0.68)+(AD415*0.8))</f>
        <v>0</v>
      </c>
      <c r="AH415" s="220" t="n">
        <f aca="false">(AG415+(((I415*V415)-SUM(W415:AE415))*0.3))</f>
        <v>0</v>
      </c>
      <c r="AI415" s="221" t="str">
        <f aca="false">IF(AH415&gt;1,AVERAGE(AH414:AH415),"")</f>
        <v/>
      </c>
      <c r="AJ415" s="221" t="str">
        <f aca="false">IF(AH415&gt;1,AVERAGE(AH413:AH415),"")</f>
        <v/>
      </c>
      <c r="AK415" s="221"/>
      <c r="AL415" s="221"/>
    </row>
    <row collapsed="false" customFormat="false" customHeight="true" hidden="false" ht="12" outlineLevel="0" r="416">
      <c r="C416" s="223" t="s">
        <v>69</v>
      </c>
      <c r="D416" s="117" t="n">
        <f aca="false">AA420</f>
        <v>0</v>
      </c>
      <c r="F416" s="215" t="inlineStr">
        <f aca="false">F415+1</f>
        <is>
          <t/>
        </is>
      </c>
      <c r="G416" s="119"/>
      <c r="H416" s="119"/>
      <c r="I416" s="120"/>
      <c r="J416" s="121"/>
      <c r="K416" s="121"/>
      <c r="L416" s="121"/>
      <c r="M416" s="121"/>
      <c r="N416" s="121"/>
      <c r="O416" s="121"/>
      <c r="P416" s="121"/>
      <c r="Q416" s="121"/>
      <c r="R416" s="122"/>
      <c r="S416" s="122"/>
      <c r="T416" s="122"/>
      <c r="U416" s="217"/>
      <c r="V416" s="218" t="n">
        <f aca="false">$V$2</f>
        <v>1</v>
      </c>
      <c r="W416" s="219" t="n">
        <f aca="false">IF(J416&lt;&gt;0,VLOOKUP(J416,Max_tider,2,0),0)</f>
        <v>0</v>
      </c>
      <c r="X416" s="219" t="n">
        <f aca="false">IF(K416&lt;&gt;0,VLOOKUP(K416,AT_tider,2,0),0)</f>
        <v>0</v>
      </c>
      <c r="Y416" s="219" t="n">
        <f aca="false">IF(L416&lt;&gt;0,VLOOKUP(L416,SubAT_tider,2,0),0)</f>
        <v>0</v>
      </c>
      <c r="Z416" s="219" t="n">
        <f aca="false">IF(M416&lt;&gt;0,VLOOKUP(M416,IG_tider,2,0),0)</f>
        <v>0</v>
      </c>
      <c r="AA416" s="219"/>
      <c r="AB416" s="219"/>
      <c r="AC416" s="219" t="n">
        <f aca="false">IF(P416&lt;&gt;0,VLOOKUP(P416,Power_tider,2,0),0)</f>
        <v>0</v>
      </c>
      <c r="AD416" s="219" t="n">
        <f aca="false">IF(Q416&lt;&gt;0,VLOOKUP(Q416,FS_tider,2,0),0)</f>
        <v>0</v>
      </c>
      <c r="AE416" s="218"/>
      <c r="AF416" s="218" t="n">
        <f aca="false">SUM(W416:AE416)</f>
        <v>0</v>
      </c>
      <c r="AG416" s="220" t="n">
        <f aca="false">((AC416*2)+(W416*2)+(X416*1)+(Y416*0.77)+(Z416*0.68)+(AD416*0.8))</f>
        <v>0</v>
      </c>
      <c r="AH416" s="220" t="n">
        <f aca="false">(AG416+(((I416*V416)-SUM(W416:AE416))*0.3))</f>
        <v>0</v>
      </c>
      <c r="AI416" s="221" t="str">
        <f aca="false">IF(AH416&gt;1,AVERAGE(AH415:AH416),"")</f>
        <v/>
      </c>
      <c r="AJ416" s="221" t="str">
        <f aca="false">IF(AH416&gt;1,AVERAGE(AH414:AH416),"")</f>
        <v/>
      </c>
      <c r="AK416" s="221"/>
      <c r="AL416" s="221"/>
    </row>
    <row collapsed="false" customFormat="false" customHeight="true" hidden="false" ht="12" outlineLevel="0" r="417">
      <c r="C417" s="223" t="s">
        <v>70</v>
      </c>
      <c r="D417" s="117" t="n">
        <f aca="false">AB420</f>
        <v>0</v>
      </c>
      <c r="F417" s="215" t="inlineStr">
        <f aca="false">F416+1</f>
        <is>
          <t/>
        </is>
      </c>
      <c r="G417" s="119"/>
      <c r="H417" s="119"/>
      <c r="I417" s="120"/>
      <c r="J417" s="121"/>
      <c r="K417" s="121"/>
      <c r="L417" s="121"/>
      <c r="M417" s="121"/>
      <c r="N417" s="121"/>
      <c r="O417" s="121"/>
      <c r="P417" s="121"/>
      <c r="Q417" s="121"/>
      <c r="R417" s="122"/>
      <c r="S417" s="122"/>
      <c r="T417" s="122"/>
      <c r="U417" s="224"/>
      <c r="V417" s="218" t="n">
        <f aca="false">$V$2</f>
        <v>1</v>
      </c>
      <c r="W417" s="219" t="n">
        <f aca="false">IF(J417&lt;&gt;0,VLOOKUP(J417,Max_tider,2,0),0)</f>
        <v>0</v>
      </c>
      <c r="X417" s="219" t="n">
        <f aca="false">IF(K417&lt;&gt;0,VLOOKUP(K417,AT_tider,2,0),0)</f>
        <v>0</v>
      </c>
      <c r="Y417" s="219" t="n">
        <f aca="false">IF(L417&lt;&gt;0,VLOOKUP(L417,SubAT_tider,2,0),0)</f>
        <v>0</v>
      </c>
      <c r="Z417" s="219" t="n">
        <f aca="false">IF(M417&lt;&gt;0,VLOOKUP(M417,IG_tider,2,0),0)</f>
        <v>0</v>
      </c>
      <c r="AA417" s="219"/>
      <c r="AB417" s="219"/>
      <c r="AC417" s="219" t="n">
        <f aca="false">IF(P417&lt;&gt;0,VLOOKUP(P417,Power_tider,2,0),0)</f>
        <v>0</v>
      </c>
      <c r="AD417" s="219" t="n">
        <f aca="false">IF(Q417&lt;&gt;0,VLOOKUP(Q417,FS_tider,2,0),0)</f>
        <v>0</v>
      </c>
      <c r="AE417" s="218"/>
      <c r="AF417" s="218" t="n">
        <f aca="false">SUM(W417:AE417)</f>
        <v>0</v>
      </c>
      <c r="AG417" s="220" t="n">
        <f aca="false">((AC417*2)+(W417*2)+(X417*1)+(Y417*0.77)+(Z417*0.68)+(AD417*0.8))</f>
        <v>0</v>
      </c>
      <c r="AH417" s="220" t="n">
        <f aca="false">(AG417+(((I417*V417)-SUM(W417:AE417))*0.3))</f>
        <v>0</v>
      </c>
      <c r="AI417" s="221" t="str">
        <f aca="false">IF(AH417&gt;1,AVERAGE(AH416:AH417),"")</f>
        <v/>
      </c>
      <c r="AJ417" s="221" t="str">
        <f aca="false">IF(AH417&gt;1,AVERAGE(AH415:AH417),"")</f>
        <v/>
      </c>
      <c r="AK417" s="221"/>
      <c r="AL417" s="221"/>
    </row>
    <row collapsed="false" customFormat="false" customHeight="true" hidden="false" ht="12" outlineLevel="0" r="418">
      <c r="C418" s="214" t="s">
        <v>20</v>
      </c>
      <c r="D418" s="117" t="n">
        <f aca="false">AC420</f>
        <v>0</v>
      </c>
      <c r="F418" s="215" t="inlineStr">
        <f aca="false">F417+1</f>
        <is>
          <t/>
        </is>
      </c>
      <c r="G418" s="119"/>
      <c r="H418" s="119"/>
      <c r="I418" s="120"/>
      <c r="J418" s="121"/>
      <c r="K418" s="121"/>
      <c r="L418" s="121"/>
      <c r="M418" s="121"/>
      <c r="N418" s="121"/>
      <c r="O418" s="121"/>
      <c r="P418" s="121"/>
      <c r="Q418" s="121"/>
      <c r="R418" s="122"/>
      <c r="S418" s="122"/>
      <c r="T418" s="122"/>
      <c r="U418" s="224"/>
      <c r="V418" s="218" t="n">
        <f aca="false">$V$2</f>
        <v>1</v>
      </c>
      <c r="W418" s="219" t="n">
        <f aca="false">IF(J418&lt;&gt;0,VLOOKUP(J418,Max_tider,2,0),0)</f>
        <v>0</v>
      </c>
      <c r="X418" s="219" t="n">
        <f aca="false">IF(K418&lt;&gt;0,VLOOKUP(K418,AT_tider,2,0),0)</f>
        <v>0</v>
      </c>
      <c r="Y418" s="219" t="n">
        <f aca="false">IF(L418&lt;&gt;0,VLOOKUP(L418,SubAT_tider,2,0),0)</f>
        <v>0</v>
      </c>
      <c r="Z418" s="219" t="n">
        <f aca="false">IF(M418&lt;&gt;0,VLOOKUP(M418,IG_tider,2,0),0)</f>
        <v>0</v>
      </c>
      <c r="AA418" s="219"/>
      <c r="AB418" s="219"/>
      <c r="AC418" s="219" t="n">
        <f aca="false">IF(P418&lt;&gt;0,VLOOKUP(P418,Power_tider,2,0),0)</f>
        <v>0</v>
      </c>
      <c r="AD418" s="219" t="n">
        <f aca="false">IF(Q418&lt;&gt;0,VLOOKUP(Q418,FS_tider,2,0),0)</f>
        <v>0</v>
      </c>
      <c r="AE418" s="218"/>
      <c r="AF418" s="218" t="n">
        <f aca="false">SUM(W418:AE418)</f>
        <v>0</v>
      </c>
      <c r="AG418" s="220" t="n">
        <f aca="false">((AC418*2)+(W418*2)+(X418*1)+(Y418*0.77)+(Z418*0.68)+(AD418*0.8))</f>
        <v>0</v>
      </c>
      <c r="AH418" s="220" t="n">
        <f aca="false">(AG418+(((I418*V418)-SUM(W418:AE418))*0.3))</f>
        <v>0</v>
      </c>
      <c r="AI418" s="221" t="str">
        <f aca="false">IF(AH418&gt;1,AVERAGE(AH417:AH418),"")</f>
        <v/>
      </c>
      <c r="AJ418" s="221" t="str">
        <f aca="false">IF(AH418&gt;1,AVERAGE(AH416:AH418),"")</f>
        <v/>
      </c>
      <c r="AK418" s="221"/>
      <c r="AL418" s="221"/>
    </row>
    <row collapsed="false" customFormat="false" customHeight="true" hidden="false" ht="12" outlineLevel="0" r="419">
      <c r="C419" s="214" t="s">
        <v>21</v>
      </c>
      <c r="D419" s="117" t="n">
        <f aca="false">AD420</f>
        <v>0</v>
      </c>
      <c r="F419" s="215" t="inlineStr">
        <f aca="false">F418+1</f>
        <is>
          <t/>
        </is>
      </c>
      <c r="G419" s="119"/>
      <c r="H419" s="119"/>
      <c r="I419" s="120"/>
      <c r="J419" s="121"/>
      <c r="K419" s="121"/>
      <c r="L419" s="121"/>
      <c r="M419" s="121"/>
      <c r="N419" s="121"/>
      <c r="O419" s="121"/>
      <c r="P419" s="121"/>
      <c r="Q419" s="121"/>
      <c r="R419" s="122"/>
      <c r="S419" s="122"/>
      <c r="T419" s="122"/>
      <c r="U419" s="224"/>
      <c r="V419" s="218" t="n">
        <f aca="false">$V$2</f>
        <v>1</v>
      </c>
      <c r="W419" s="219" t="n">
        <f aca="false">IF(J419&lt;&gt;0,VLOOKUP(J419,Max_tider,2,0),0)</f>
        <v>0</v>
      </c>
      <c r="X419" s="219" t="n">
        <f aca="false">IF(K419&lt;&gt;0,VLOOKUP(K419,AT_tider,2,0),0)</f>
        <v>0</v>
      </c>
      <c r="Y419" s="219" t="n">
        <f aca="false">IF(L419&lt;&gt;0,VLOOKUP(L419,SubAT_tider,2,0),0)</f>
        <v>0</v>
      </c>
      <c r="Z419" s="219" t="n">
        <f aca="false">IF(M419&lt;&gt;0,VLOOKUP(M419,IG_tider,2,0),0)</f>
        <v>0</v>
      </c>
      <c r="AA419" s="219"/>
      <c r="AB419" s="219"/>
      <c r="AC419" s="219" t="n">
        <f aca="false">IF(P419&lt;&gt;0,VLOOKUP(P419,Power_tider,2,0),0)</f>
        <v>0</v>
      </c>
      <c r="AD419" s="219" t="n">
        <f aca="false">IF(Q419&lt;&gt;0,VLOOKUP(Q419,FS_tider,2,0),0)</f>
        <v>0</v>
      </c>
      <c r="AE419" s="218"/>
      <c r="AF419" s="218" t="n">
        <f aca="false">SUM(W419:AE419)</f>
        <v>0</v>
      </c>
      <c r="AG419" s="220" t="n">
        <f aca="false">((AC419*2)+(W419*2)+(X419*1)+(Y419*0.77)+(Z419*0.68)+(AD419*0.8))</f>
        <v>0</v>
      </c>
      <c r="AH419" s="220" t="n">
        <f aca="false">(AG419+(((I419*V419)-SUM(W419:AE419))*0.3))</f>
        <v>0</v>
      </c>
      <c r="AI419" s="221" t="str">
        <f aca="false">IF(AH419&gt;1,AVERAGE(AH418:AH419),"")</f>
        <v/>
      </c>
      <c r="AJ419" s="221" t="str">
        <f aca="false">IF(AH419&gt;1,AVERAGE(AH417:AH419),"")</f>
        <v/>
      </c>
      <c r="AK419" s="221"/>
      <c r="AL419" s="221"/>
    </row>
    <row collapsed="false" customFormat="false" customHeight="true" hidden="false" ht="12" outlineLevel="0" r="420">
      <c r="C420" s="214" t="s">
        <v>22</v>
      </c>
      <c r="D420" s="117" t="n">
        <f aca="false">AE420</f>
        <v>0</v>
      </c>
      <c r="E420" s="117"/>
      <c r="F420" s="225"/>
      <c r="G420" s="131"/>
      <c r="H420" s="131"/>
      <c r="I420" s="132" t="n">
        <f aca="false">SUM(I413:I419)/60</f>
        <v>0</v>
      </c>
      <c r="J420" s="133"/>
      <c r="K420" s="131"/>
      <c r="L420" s="131"/>
      <c r="M420" s="131"/>
      <c r="N420" s="131"/>
      <c r="O420" s="131"/>
      <c r="P420" s="131"/>
      <c r="Q420" s="131"/>
      <c r="R420" s="131"/>
      <c r="S420" s="131"/>
      <c r="T420" s="131"/>
      <c r="U420" s="226" t="s">
        <v>135</v>
      </c>
      <c r="V420" s="190"/>
      <c r="W420" s="227" t="n">
        <f aca="false">SUM(W413:W419)</f>
        <v>0</v>
      </c>
      <c r="X420" s="227" t="n">
        <f aca="false">SUM(X413:X419)</f>
        <v>0</v>
      </c>
      <c r="Y420" s="227" t="n">
        <f aca="false">SUM(Y413:Y419)</f>
        <v>0</v>
      </c>
      <c r="Z420" s="227" t="n">
        <f aca="false">SUM(Z413:Z419)</f>
        <v>0</v>
      </c>
      <c r="AA420" s="227" t="n">
        <f aca="false">SUM(AA413:AA419)</f>
        <v>0</v>
      </c>
      <c r="AB420" s="227" t="n">
        <f aca="false">SUM(AB413:AB419)</f>
        <v>0</v>
      </c>
      <c r="AC420" s="227" t="n">
        <f aca="false">SUM(AC413:AC419)</f>
        <v>0</v>
      </c>
      <c r="AD420" s="227" t="n">
        <f aca="false">SUM(AD413:AD419)</f>
        <v>0</v>
      </c>
      <c r="AE420" s="227" t="n">
        <f aca="false">SUM(AE413:AE419)</f>
        <v>0</v>
      </c>
      <c r="AF420" s="228" t="n">
        <f aca="false">SUM(AF413:AF419)</f>
        <v>0</v>
      </c>
      <c r="AG420" s="228" t="n">
        <f aca="false">SUM(AG413:AG419)</f>
        <v>0</v>
      </c>
      <c r="AH420" s="228" t="n">
        <f aca="false">SUM(AH413:AH419)</f>
        <v>0</v>
      </c>
      <c r="AI420" s="221"/>
      <c r="AJ420" s="221"/>
      <c r="AK420" s="221" t="b">
        <f aca="false">IF(AH420&gt;1,AVERAGE(AH420,AH411,AH402,AH393,AH384))</f>
        <v>0</v>
      </c>
      <c r="AL420" s="221" t="b">
        <f aca="false">IF(AH420&gt;1,AVERAGE(AH420,AH411))</f>
        <v>0</v>
      </c>
    </row>
    <row collapsed="false" customFormat="false" customHeight="true" hidden="false" ht="12" outlineLevel="0" r="421">
      <c r="E421" s="117"/>
      <c r="F421" s="230" t="s">
        <v>260</v>
      </c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231" t="str">
        <f aca="false">IF(SUM(W421:AE421)&gt;0,(SUM(W421:AE421)),"")</f>
        <v/>
      </c>
    </row>
    <row collapsed="false" customFormat="false" customHeight="true" hidden="false" ht="12" outlineLevel="0" r="422">
      <c r="A422" s="212" t="s">
        <v>12</v>
      </c>
      <c r="B422" s="213" t="n">
        <f aca="false">I429</f>
        <v>0</v>
      </c>
      <c r="C422" s="214" t="s">
        <v>15</v>
      </c>
      <c r="D422" s="117" t="n">
        <f aca="false">X429</f>
        <v>0</v>
      </c>
      <c r="F422" s="215" t="inlineStr">
        <f aca="false">F419+1</f>
        <is>
          <t/>
        </is>
      </c>
      <c r="G422" s="119"/>
      <c r="H422" s="119"/>
      <c r="I422" s="120"/>
      <c r="J422" s="121"/>
      <c r="K422" s="121"/>
      <c r="L422" s="121"/>
      <c r="M422" s="121"/>
      <c r="N422" s="121"/>
      <c r="O422" s="121"/>
      <c r="P422" s="121"/>
      <c r="Q422" s="121"/>
      <c r="R422" s="122"/>
      <c r="S422" s="122"/>
      <c r="T422" s="122"/>
      <c r="U422" s="217"/>
      <c r="V422" s="218" t="n">
        <f aca="false">$V$2</f>
        <v>1</v>
      </c>
      <c r="W422" s="219" t="n">
        <f aca="false">IF(J422&lt;&gt;0,VLOOKUP(J422,Max_tider,2,0),0)</f>
        <v>0</v>
      </c>
      <c r="X422" s="219" t="n">
        <f aca="false">IF(K422&lt;&gt;0,VLOOKUP(K422,AT_tider,2,0),0)</f>
        <v>0</v>
      </c>
      <c r="Y422" s="219" t="n">
        <f aca="false">IF(L422&lt;&gt;0,VLOOKUP(L422,SubAT_tider,2,0),0)</f>
        <v>0</v>
      </c>
      <c r="Z422" s="219" t="n">
        <f aca="false">IF(M422&lt;&gt;0,VLOOKUP(M422,IG_tider,2,0),0)</f>
        <v>0</v>
      </c>
      <c r="AA422" s="219"/>
      <c r="AB422" s="219"/>
      <c r="AC422" s="219" t="n">
        <f aca="false">IF(P422&lt;&gt;0,VLOOKUP(P422,Power_tider,2,0),0)</f>
        <v>0</v>
      </c>
      <c r="AD422" s="219" t="n">
        <f aca="false">IF(Q422&lt;&gt;0,VLOOKUP(Q422,FS_tider,2,0),0)</f>
        <v>0</v>
      </c>
      <c r="AE422" s="218"/>
      <c r="AF422" s="218" t="n">
        <f aca="false">SUM(W422:AE422)</f>
        <v>0</v>
      </c>
      <c r="AG422" s="220" t="n">
        <f aca="false">((AC422*2)+(W422*2)+(X422*1)+(Y422*0.77)+(Z422*0.68)+(AD422*0.8))</f>
        <v>0</v>
      </c>
      <c r="AH422" s="220" t="n">
        <f aca="false">(AG422+(((I422*V422)-SUM(W422:AE422))*0.3))</f>
        <v>0</v>
      </c>
      <c r="AI422" s="221" t="str">
        <f aca="false">IF(AH422&gt;1,AVERAGE(AH419,AH422),"")</f>
        <v/>
      </c>
      <c r="AJ422" s="221" t="str">
        <f aca="false">IF(AH422&gt;1,AVERAGE(AH418,AH419,AH422),"")</f>
        <v/>
      </c>
      <c r="AK422" s="221"/>
      <c r="AL422" s="221"/>
    </row>
    <row collapsed="false" customFormat="false" customHeight="true" hidden="false" ht="12" outlineLevel="0" r="423">
      <c r="A423" s="222" t="s">
        <v>13</v>
      </c>
      <c r="B423" s="213" t="n">
        <f aca="false">W429</f>
        <v>0</v>
      </c>
      <c r="C423" s="214" t="s">
        <v>16</v>
      </c>
      <c r="D423" s="117" t="n">
        <f aca="false">Y429</f>
        <v>0</v>
      </c>
      <c r="F423" s="215" t="inlineStr">
        <f aca="false">F422+1</f>
        <is>
          <t/>
        </is>
      </c>
      <c r="G423" s="119"/>
      <c r="H423" s="119"/>
      <c r="I423" s="120"/>
      <c r="J423" s="121"/>
      <c r="K423" s="121"/>
      <c r="L423" s="127"/>
      <c r="M423" s="121"/>
      <c r="N423" s="126"/>
      <c r="O423" s="126"/>
      <c r="P423" s="126"/>
      <c r="Q423" s="121"/>
      <c r="R423" s="122"/>
      <c r="S423" s="122"/>
      <c r="T423" s="122"/>
      <c r="U423" s="217"/>
      <c r="V423" s="218" t="n">
        <f aca="false">$V$2</f>
        <v>1</v>
      </c>
      <c r="W423" s="219" t="n">
        <f aca="false">IF(J423&lt;&gt;0,VLOOKUP(J423,Max_tider,2,0),0)</f>
        <v>0</v>
      </c>
      <c r="X423" s="219" t="n">
        <f aca="false">IF(K423&lt;&gt;0,VLOOKUP(K423,AT_tider,2,0),0)</f>
        <v>0</v>
      </c>
      <c r="Y423" s="219" t="n">
        <f aca="false">IF(L423&lt;&gt;0,VLOOKUP(L423,SubAT_tider,2,0),0)</f>
        <v>0</v>
      </c>
      <c r="Z423" s="219" t="n">
        <f aca="false">IF(M423&lt;&gt;0,VLOOKUP(M423,IG_tider,2,0),0)</f>
        <v>0</v>
      </c>
      <c r="AA423" s="219"/>
      <c r="AB423" s="219"/>
      <c r="AC423" s="219" t="n">
        <f aca="false">IF(P423&lt;&gt;0,VLOOKUP(P423,Power_tider,2,0),0)</f>
        <v>0</v>
      </c>
      <c r="AD423" s="219" t="n">
        <f aca="false">IF(Q423&lt;&gt;0,VLOOKUP(Q423,FS_tider,2,0),0)</f>
        <v>0</v>
      </c>
      <c r="AE423" s="218"/>
      <c r="AF423" s="218" t="n">
        <f aca="false">SUM(W423:AE423)</f>
        <v>0</v>
      </c>
      <c r="AG423" s="220" t="n">
        <f aca="false">((AC423*2)+(W423*2)+(X423*1)+(Y423*0.77)+(Z423*0.68)+(AD423*0.8))</f>
        <v>0</v>
      </c>
      <c r="AH423" s="220" t="n">
        <f aca="false">(AG423+(((I423*V423)-SUM(W423:AE423))*0.3))</f>
        <v>0</v>
      </c>
      <c r="AI423" s="221" t="str">
        <f aca="false">IF(AH423&gt;1,AVERAGE(AH422:AH423),"")</f>
        <v/>
      </c>
      <c r="AJ423" s="221" t="str">
        <f aca="false">IF(AH423&gt;1,AVERAGE(AH419,AH422,AH423),"")</f>
        <v/>
      </c>
      <c r="AK423" s="221"/>
      <c r="AL423" s="221"/>
    </row>
    <row collapsed="false" customFormat="false" customHeight="true" hidden="false" ht="12" outlineLevel="0" r="424">
      <c r="C424" s="223" t="s">
        <v>17</v>
      </c>
      <c r="D424" s="117" t="n">
        <f aca="false">Z429</f>
        <v>0</v>
      </c>
      <c r="F424" s="215" t="inlineStr">
        <f aca="false">F423+1</f>
        <is>
          <t/>
        </is>
      </c>
      <c r="G424" s="119"/>
      <c r="H424" s="119"/>
      <c r="I424" s="126"/>
      <c r="J424" s="126"/>
      <c r="K424" s="126"/>
      <c r="L424" s="126"/>
      <c r="M424" s="126"/>
      <c r="N424" s="126"/>
      <c r="O424" s="126"/>
      <c r="P424" s="126"/>
      <c r="Q424" s="126"/>
      <c r="R424" s="122"/>
      <c r="S424" s="122"/>
      <c r="T424" s="122"/>
      <c r="U424" s="224"/>
      <c r="V424" s="218" t="n">
        <f aca="false">$V$2</f>
        <v>1</v>
      </c>
      <c r="W424" s="219" t="n">
        <f aca="false">IF(J424&lt;&gt;0,VLOOKUP(J424,Max_tider,2,0),0)</f>
        <v>0</v>
      </c>
      <c r="X424" s="219" t="n">
        <f aca="false">IF(K424&lt;&gt;0,VLOOKUP(K424,AT_tider,2,0),0)</f>
        <v>0</v>
      </c>
      <c r="Y424" s="219" t="n">
        <f aca="false">IF(L424&lt;&gt;0,VLOOKUP(L424,SubAT_tider,2,0),0)</f>
        <v>0</v>
      </c>
      <c r="Z424" s="219" t="n">
        <f aca="false">IF(M424&lt;&gt;0,VLOOKUP(M424,IG_tider,2,0),0)</f>
        <v>0</v>
      </c>
      <c r="AA424" s="219"/>
      <c r="AB424" s="219"/>
      <c r="AC424" s="219" t="n">
        <f aca="false">IF(P424&lt;&gt;0,VLOOKUP(P424,Power_tider,2,0),0)</f>
        <v>0</v>
      </c>
      <c r="AD424" s="219" t="n">
        <f aca="false">IF(Q424&lt;&gt;0,VLOOKUP(Q424,FS_tider,2,0),0)</f>
        <v>0</v>
      </c>
      <c r="AE424" s="218"/>
      <c r="AF424" s="218" t="n">
        <f aca="false">SUM(W424:AE424)</f>
        <v>0</v>
      </c>
      <c r="AG424" s="220" t="n">
        <f aca="false">((AC424*2)+(W424*2)+(X424*1)+(Y424*0.77)+(Z424*0.68)+(AD424*0.8))</f>
        <v>0</v>
      </c>
      <c r="AH424" s="220" t="n">
        <f aca="false">(AG424+(((I424*V424)-SUM(W424:AE424))*0.3))</f>
        <v>0</v>
      </c>
      <c r="AI424" s="221" t="str">
        <f aca="false">IF(AH424&gt;1,AVERAGE(AH423:AH424),"")</f>
        <v/>
      </c>
      <c r="AJ424" s="221" t="str">
        <f aca="false">IF(AH424&gt;1,AVERAGE(AH422:AH424),"")</f>
        <v/>
      </c>
      <c r="AK424" s="221"/>
      <c r="AL424" s="221"/>
    </row>
    <row collapsed="false" customFormat="false" customHeight="true" hidden="false" ht="12" outlineLevel="0" r="425">
      <c r="C425" s="223" t="s">
        <v>69</v>
      </c>
      <c r="D425" s="117" t="n">
        <f aca="false">AA429</f>
        <v>0</v>
      </c>
      <c r="F425" s="215" t="inlineStr">
        <f aca="false">F424+1</f>
        <is>
          <t/>
        </is>
      </c>
      <c r="G425" s="119"/>
      <c r="H425" s="119"/>
      <c r="I425" s="120"/>
      <c r="J425" s="121"/>
      <c r="K425" s="121"/>
      <c r="L425" s="121"/>
      <c r="M425" s="121"/>
      <c r="N425" s="121"/>
      <c r="O425" s="121"/>
      <c r="P425" s="121"/>
      <c r="Q425" s="121"/>
      <c r="R425" s="122"/>
      <c r="S425" s="122"/>
      <c r="T425" s="122"/>
      <c r="U425" s="217"/>
      <c r="V425" s="218" t="n">
        <f aca="false">$V$2</f>
        <v>1</v>
      </c>
      <c r="W425" s="219" t="n">
        <f aca="false">IF(J425&lt;&gt;0,VLOOKUP(J425,Max_tider,2,0),0)</f>
        <v>0</v>
      </c>
      <c r="X425" s="219" t="n">
        <f aca="false">IF(K425&lt;&gt;0,VLOOKUP(K425,AT_tider,2,0),0)</f>
        <v>0</v>
      </c>
      <c r="Y425" s="219" t="n">
        <f aca="false">IF(L425&lt;&gt;0,VLOOKUP(L425,SubAT_tider,2,0),0)</f>
        <v>0</v>
      </c>
      <c r="Z425" s="219" t="n">
        <f aca="false">IF(M425&lt;&gt;0,VLOOKUP(M425,IG_tider,2,0),0)</f>
        <v>0</v>
      </c>
      <c r="AA425" s="219"/>
      <c r="AB425" s="219"/>
      <c r="AC425" s="219" t="n">
        <f aca="false">IF(P425&lt;&gt;0,VLOOKUP(P425,Power_tider,2,0),0)</f>
        <v>0</v>
      </c>
      <c r="AD425" s="219" t="n">
        <f aca="false">IF(Q425&lt;&gt;0,VLOOKUP(Q425,FS_tider,2,0),0)</f>
        <v>0</v>
      </c>
      <c r="AE425" s="218"/>
      <c r="AF425" s="218" t="n">
        <f aca="false">SUM(W425:AE425)</f>
        <v>0</v>
      </c>
      <c r="AG425" s="220" t="n">
        <f aca="false">((AC425*2)+(W425*2)+(X425*1)+(Y425*0.77)+(Z425*0.68)+(AD425*0.8))</f>
        <v>0</v>
      </c>
      <c r="AH425" s="220" t="n">
        <f aca="false">(AG425+(((I425*V425)-SUM(W425:AE425))*0.3))</f>
        <v>0</v>
      </c>
      <c r="AI425" s="221" t="str">
        <f aca="false">IF(AH425&gt;1,AVERAGE(AH424:AH425),"")</f>
        <v/>
      </c>
      <c r="AJ425" s="221" t="str">
        <f aca="false">IF(AH425&gt;1,AVERAGE(AH423:AH425),"")</f>
        <v/>
      </c>
      <c r="AK425" s="221"/>
      <c r="AL425" s="221"/>
    </row>
    <row collapsed="false" customFormat="false" customHeight="true" hidden="false" ht="12" outlineLevel="0" r="426">
      <c r="C426" s="223" t="s">
        <v>70</v>
      </c>
      <c r="D426" s="117" t="n">
        <f aca="false">AB429</f>
        <v>0</v>
      </c>
      <c r="F426" s="215" t="inlineStr">
        <f aca="false">F425+1</f>
        <is>
          <t/>
        </is>
      </c>
      <c r="G426" s="119"/>
      <c r="H426" s="119"/>
      <c r="I426" s="120"/>
      <c r="J426" s="121"/>
      <c r="K426" s="121"/>
      <c r="L426" s="121"/>
      <c r="M426" s="121"/>
      <c r="N426" s="121"/>
      <c r="O426" s="121"/>
      <c r="P426" s="121"/>
      <c r="Q426" s="121"/>
      <c r="R426" s="122"/>
      <c r="S426" s="122"/>
      <c r="T426" s="122"/>
      <c r="U426" s="224"/>
      <c r="V426" s="218" t="n">
        <f aca="false">$V$2</f>
        <v>1</v>
      </c>
      <c r="W426" s="219" t="n">
        <f aca="false">IF(J426&lt;&gt;0,VLOOKUP(J426,Max_tider,2,0),0)</f>
        <v>0</v>
      </c>
      <c r="X426" s="219" t="n">
        <f aca="false">IF(K426&lt;&gt;0,VLOOKUP(K426,AT_tider,2,0),0)</f>
        <v>0</v>
      </c>
      <c r="Y426" s="219" t="n">
        <f aca="false">IF(L426&lt;&gt;0,VLOOKUP(L426,SubAT_tider,2,0),0)</f>
        <v>0</v>
      </c>
      <c r="Z426" s="219" t="n">
        <f aca="false">IF(M426&lt;&gt;0,VLOOKUP(M426,IG_tider,2,0),0)</f>
        <v>0</v>
      </c>
      <c r="AA426" s="219"/>
      <c r="AB426" s="219"/>
      <c r="AC426" s="219" t="n">
        <f aca="false">IF(P426&lt;&gt;0,VLOOKUP(P426,Power_tider,2,0),0)</f>
        <v>0</v>
      </c>
      <c r="AD426" s="219" t="n">
        <f aca="false">IF(Q426&lt;&gt;0,VLOOKUP(Q426,FS_tider,2,0),0)</f>
        <v>0</v>
      </c>
      <c r="AE426" s="218"/>
      <c r="AF426" s="218" t="n">
        <f aca="false">SUM(W426:AE426)</f>
        <v>0</v>
      </c>
      <c r="AG426" s="220" t="n">
        <f aca="false">((AC426*2)+(W426*2)+(X426*1)+(Y426*0.77)+(Z426*0.68)+(AD426*0.8))</f>
        <v>0</v>
      </c>
      <c r="AH426" s="220" t="n">
        <f aca="false">(AG426+(((I426*V426)-SUM(W426:AE426))*0.3))</f>
        <v>0</v>
      </c>
      <c r="AI426" s="221" t="str">
        <f aca="false">IF(AH426&gt;1,AVERAGE(AH425:AH426),"")</f>
        <v/>
      </c>
      <c r="AJ426" s="221" t="str">
        <f aca="false">IF(AH426&gt;1,AVERAGE(AH424:AH426),"")</f>
        <v/>
      </c>
      <c r="AK426" s="221"/>
      <c r="AL426" s="221"/>
    </row>
    <row collapsed="false" customFormat="false" customHeight="true" hidden="false" ht="12" outlineLevel="0" r="427">
      <c r="C427" s="214" t="s">
        <v>20</v>
      </c>
      <c r="D427" s="117" t="n">
        <f aca="false">AC429</f>
        <v>0</v>
      </c>
      <c r="F427" s="215" t="inlineStr">
        <f aca="false">F426+1</f>
        <is>
          <t/>
        </is>
      </c>
      <c r="G427" s="119"/>
      <c r="H427" s="119"/>
      <c r="I427" s="120"/>
      <c r="J427" s="121"/>
      <c r="K427" s="121"/>
      <c r="L427" s="121"/>
      <c r="M427" s="121"/>
      <c r="N427" s="121"/>
      <c r="O427" s="121"/>
      <c r="P427" s="121"/>
      <c r="Q427" s="121"/>
      <c r="R427" s="122"/>
      <c r="S427" s="122"/>
      <c r="T427" s="122"/>
      <c r="U427" s="224"/>
      <c r="V427" s="218" t="n">
        <f aca="false">$V$2</f>
        <v>1</v>
      </c>
      <c r="W427" s="219" t="n">
        <f aca="false">IF(J427&lt;&gt;0,VLOOKUP(J427,Max_tider,2,0),0)</f>
        <v>0</v>
      </c>
      <c r="X427" s="219" t="n">
        <f aca="false">IF(K427&lt;&gt;0,VLOOKUP(K427,AT_tider,2,0),0)</f>
        <v>0</v>
      </c>
      <c r="Y427" s="219" t="n">
        <f aca="false">IF(L427&lt;&gt;0,VLOOKUP(L427,SubAT_tider,2,0),0)</f>
        <v>0</v>
      </c>
      <c r="Z427" s="219" t="n">
        <f aca="false">IF(M427&lt;&gt;0,VLOOKUP(M427,IG_tider,2,0),0)</f>
        <v>0</v>
      </c>
      <c r="AA427" s="219"/>
      <c r="AB427" s="219"/>
      <c r="AC427" s="219" t="n">
        <f aca="false">IF(P427&lt;&gt;0,VLOOKUP(P427,Power_tider,2,0),0)</f>
        <v>0</v>
      </c>
      <c r="AD427" s="219" t="n">
        <f aca="false">IF(Q427&lt;&gt;0,VLOOKUP(Q427,FS_tider,2,0),0)</f>
        <v>0</v>
      </c>
      <c r="AE427" s="218"/>
      <c r="AF427" s="218" t="n">
        <f aca="false">SUM(W427:AE427)</f>
        <v>0</v>
      </c>
      <c r="AG427" s="220" t="n">
        <f aca="false">((AC427*2)+(W427*2)+(X427*1)+(Y427*0.77)+(Z427*0.68)+(AD427*0.8))</f>
        <v>0</v>
      </c>
      <c r="AH427" s="220" t="n">
        <f aca="false">(AG427+(((I427*V427)-SUM(W427:AE427))*0.3))</f>
        <v>0</v>
      </c>
      <c r="AI427" s="221" t="str">
        <f aca="false">IF(AH427&gt;1,AVERAGE(AH426:AH427),"")</f>
        <v/>
      </c>
      <c r="AJ427" s="221" t="str">
        <f aca="false">IF(AH427&gt;1,AVERAGE(AH425:AH427),"")</f>
        <v/>
      </c>
      <c r="AK427" s="221"/>
      <c r="AL427" s="221"/>
    </row>
    <row collapsed="false" customFormat="false" customHeight="true" hidden="false" ht="12" outlineLevel="0" r="428">
      <c r="C428" s="214" t="s">
        <v>21</v>
      </c>
      <c r="D428" s="117" t="n">
        <f aca="false">AD429</f>
        <v>0</v>
      </c>
      <c r="F428" s="215" t="inlineStr">
        <f aca="false">F427+1</f>
        <is>
          <t/>
        </is>
      </c>
      <c r="G428" s="119"/>
      <c r="H428" s="119"/>
      <c r="I428" s="120"/>
      <c r="J428" s="121"/>
      <c r="K428" s="121"/>
      <c r="L428" s="121"/>
      <c r="M428" s="121"/>
      <c r="N428" s="121"/>
      <c r="O428" s="121"/>
      <c r="P428" s="121"/>
      <c r="Q428" s="121"/>
      <c r="R428" s="122"/>
      <c r="S428" s="122"/>
      <c r="T428" s="122"/>
      <c r="U428" s="224"/>
      <c r="V428" s="218" t="n">
        <f aca="false">$V$2</f>
        <v>1</v>
      </c>
      <c r="W428" s="219" t="n">
        <f aca="false">IF(J428&lt;&gt;0,VLOOKUP(J428,Max_tider,2,0),0)</f>
        <v>0</v>
      </c>
      <c r="X428" s="219" t="n">
        <f aca="false">IF(K428&lt;&gt;0,VLOOKUP(K428,AT_tider,2,0),0)</f>
        <v>0</v>
      </c>
      <c r="Y428" s="219" t="n">
        <f aca="false">IF(L428&lt;&gt;0,VLOOKUP(L428,SubAT_tider,2,0),0)</f>
        <v>0</v>
      </c>
      <c r="Z428" s="219" t="n">
        <f aca="false">IF(M428&lt;&gt;0,VLOOKUP(M428,IG_tider,2,0),0)</f>
        <v>0</v>
      </c>
      <c r="AA428" s="219"/>
      <c r="AB428" s="219"/>
      <c r="AC428" s="219" t="n">
        <f aca="false">IF(P428&lt;&gt;0,VLOOKUP(P428,Power_tider,2,0),0)</f>
        <v>0</v>
      </c>
      <c r="AD428" s="219" t="n">
        <f aca="false">IF(Q428&lt;&gt;0,VLOOKUP(Q428,FS_tider,2,0),0)</f>
        <v>0</v>
      </c>
      <c r="AE428" s="218"/>
      <c r="AF428" s="218" t="n">
        <f aca="false">SUM(W428:AE428)</f>
        <v>0</v>
      </c>
      <c r="AG428" s="220" t="n">
        <f aca="false">((AC428*2)+(W428*2)+(X428*1)+(Y428*0.77)+(Z428*0.68)+(AD428*0.8))</f>
        <v>0</v>
      </c>
      <c r="AH428" s="220" t="n">
        <f aca="false">(AG428+(((I428*V428)-SUM(W428:AE428))*0.3))</f>
        <v>0</v>
      </c>
      <c r="AI428" s="221" t="str">
        <f aca="false">IF(AH428&gt;1,AVERAGE(AH427:AH428),"")</f>
        <v/>
      </c>
      <c r="AJ428" s="221" t="str">
        <f aca="false">IF(AH428&gt;1,AVERAGE(AH426:AH428),"")</f>
        <v/>
      </c>
      <c r="AK428" s="221"/>
      <c r="AL428" s="221"/>
    </row>
    <row collapsed="false" customFormat="false" customHeight="true" hidden="false" ht="12" outlineLevel="0" r="429">
      <c r="C429" s="214" t="s">
        <v>22</v>
      </c>
      <c r="D429" s="117" t="n">
        <f aca="false">AE429</f>
        <v>0</v>
      </c>
      <c r="E429" s="117"/>
      <c r="F429" s="225"/>
      <c r="G429" s="131"/>
      <c r="H429" s="131"/>
      <c r="I429" s="132" t="n">
        <f aca="false">SUM(I422:I428)/60</f>
        <v>0</v>
      </c>
      <c r="J429" s="133"/>
      <c r="K429" s="131"/>
      <c r="L429" s="131"/>
      <c r="M429" s="131"/>
      <c r="N429" s="131"/>
      <c r="O429" s="131"/>
      <c r="P429" s="131"/>
      <c r="Q429" s="131"/>
      <c r="R429" s="131"/>
      <c r="S429" s="131"/>
      <c r="T429" s="131"/>
      <c r="U429" s="226" t="s">
        <v>135</v>
      </c>
      <c r="V429" s="190"/>
      <c r="W429" s="227" t="n">
        <f aca="false">SUM(W422:W428)</f>
        <v>0</v>
      </c>
      <c r="X429" s="227" t="n">
        <f aca="false">SUM(X422:X428)</f>
        <v>0</v>
      </c>
      <c r="Y429" s="227" t="n">
        <f aca="false">SUM(Y422:Y428)</f>
        <v>0</v>
      </c>
      <c r="Z429" s="227" t="n">
        <f aca="false">SUM(Z422:Z428)</f>
        <v>0</v>
      </c>
      <c r="AA429" s="227" t="n">
        <f aca="false">SUM(AA422:AA428)</f>
        <v>0</v>
      </c>
      <c r="AB429" s="227" t="n">
        <f aca="false">SUM(AB422:AB428)</f>
        <v>0</v>
      </c>
      <c r="AC429" s="227" t="n">
        <f aca="false">SUM(AC422:AC428)</f>
        <v>0</v>
      </c>
      <c r="AD429" s="227" t="n">
        <f aca="false">SUM(AD422:AD428)</f>
        <v>0</v>
      </c>
      <c r="AE429" s="227" t="n">
        <f aca="false">SUM(AE422:AE428)</f>
        <v>0</v>
      </c>
      <c r="AF429" s="228" t="n">
        <f aca="false">SUM(AF422:AF428)</f>
        <v>0</v>
      </c>
      <c r="AG429" s="228" t="n">
        <f aca="false">SUM(AG422:AG428)</f>
        <v>0</v>
      </c>
      <c r="AH429" s="228" t="n">
        <f aca="false">SUM(AH422:AH428)</f>
        <v>0</v>
      </c>
      <c r="AI429" s="221"/>
      <c r="AJ429" s="221"/>
      <c r="AK429" s="221" t="b">
        <f aca="false">IF(AH429&gt;1,AVERAGE(AH429,AH420,AH411,AH402,AH393))</f>
        <v>0</v>
      </c>
      <c r="AL429" s="221" t="b">
        <f aca="false">IF(AH429&gt;1,AVERAGE(AH429,AH420))</f>
        <v>0</v>
      </c>
    </row>
    <row collapsed="false" customFormat="false" customHeight="true" hidden="false" ht="12" outlineLevel="0" r="430">
      <c r="E430" s="117"/>
      <c r="F430" s="230" t="s">
        <v>261</v>
      </c>
      <c r="W430" s="117"/>
      <c r="X430" s="117"/>
      <c r="Y430" s="117"/>
      <c r="Z430" s="117"/>
      <c r="AA430" s="117"/>
      <c r="AB430" s="117"/>
      <c r="AC430" s="117"/>
      <c r="AD430" s="117"/>
      <c r="AE430" s="117"/>
      <c r="AF430" s="231" t="str">
        <f aca="false">IF(SUM(W430:AE430)&gt;0,(SUM(W430:AE430)),"")</f>
        <v/>
      </c>
    </row>
    <row collapsed="false" customFormat="false" customHeight="true" hidden="false" ht="12" outlineLevel="0" r="431">
      <c r="A431" s="212" t="s">
        <v>12</v>
      </c>
      <c r="B431" s="213" t="n">
        <f aca="false">I438</f>
        <v>0</v>
      </c>
      <c r="C431" s="214" t="s">
        <v>15</v>
      </c>
      <c r="D431" s="117" t="n">
        <f aca="false">X438</f>
        <v>0</v>
      </c>
      <c r="F431" s="215" t="inlineStr">
        <f aca="false">F428+1</f>
        <is>
          <t/>
        </is>
      </c>
      <c r="G431" s="119"/>
      <c r="H431" s="119"/>
      <c r="I431" s="120"/>
      <c r="J431" s="121"/>
      <c r="K431" s="121"/>
      <c r="L431" s="121"/>
      <c r="M431" s="121"/>
      <c r="N431" s="121"/>
      <c r="O431" s="121"/>
      <c r="P431" s="121"/>
      <c r="Q431" s="121"/>
      <c r="R431" s="122"/>
      <c r="S431" s="122"/>
      <c r="T431" s="122"/>
      <c r="U431" s="217"/>
      <c r="V431" s="218" t="n">
        <f aca="false">$V$2</f>
        <v>1</v>
      </c>
      <c r="W431" s="219" t="n">
        <f aca="false">IF(J431&lt;&gt;0,VLOOKUP(J431,Max_tider,2,0),0)</f>
        <v>0</v>
      </c>
      <c r="X431" s="219" t="n">
        <f aca="false">IF(K431&lt;&gt;0,VLOOKUP(K431,AT_tider,2,0),0)</f>
        <v>0</v>
      </c>
      <c r="Y431" s="219" t="n">
        <f aca="false">IF(L431&lt;&gt;0,VLOOKUP(L431,SubAT_tider,2,0),0)</f>
        <v>0</v>
      </c>
      <c r="Z431" s="219" t="n">
        <f aca="false">IF(M431&lt;&gt;0,VLOOKUP(M431,IG_tider,2,0),0)</f>
        <v>0</v>
      </c>
      <c r="AA431" s="219"/>
      <c r="AB431" s="219"/>
      <c r="AC431" s="219" t="n">
        <f aca="false">IF(P431&lt;&gt;0,VLOOKUP(P431,Power_tider,2,0),0)</f>
        <v>0</v>
      </c>
      <c r="AD431" s="219" t="n">
        <f aca="false">IF(Q431&lt;&gt;0,VLOOKUP(Q431,FS_tider,2,0),0)</f>
        <v>0</v>
      </c>
      <c r="AE431" s="218"/>
      <c r="AF431" s="218" t="n">
        <f aca="false">SUM(W431:AE431)</f>
        <v>0</v>
      </c>
      <c r="AG431" s="220" t="n">
        <f aca="false">((AC431*2)+(W431*2)+(X431*1)+(Y431*0.77)+(Z431*0.68)+(AD431*0.8))</f>
        <v>0</v>
      </c>
      <c r="AH431" s="220" t="n">
        <f aca="false">(AG431+(((I431*V431)-SUM(W431:AE431))*0.3))</f>
        <v>0</v>
      </c>
      <c r="AI431" s="221" t="str">
        <f aca="false">IF(AH431&gt;1,AVERAGE(AH428,AH431),"")</f>
        <v/>
      </c>
      <c r="AJ431" s="221" t="str">
        <f aca="false">IF(AH431&gt;1,AVERAGE(AH427,AH428,AH431),"")</f>
        <v/>
      </c>
      <c r="AK431" s="221"/>
      <c r="AL431" s="221"/>
    </row>
    <row collapsed="false" customFormat="false" customHeight="true" hidden="false" ht="12" outlineLevel="0" r="432">
      <c r="A432" s="222" t="s">
        <v>13</v>
      </c>
      <c r="B432" s="213" t="n">
        <f aca="false">W438</f>
        <v>0</v>
      </c>
      <c r="C432" s="214" t="s">
        <v>16</v>
      </c>
      <c r="D432" s="117" t="n">
        <f aca="false">Y438</f>
        <v>0</v>
      </c>
      <c r="F432" s="215" t="inlineStr">
        <f aca="false">F431+1</f>
        <is>
          <t/>
        </is>
      </c>
      <c r="G432" s="119"/>
      <c r="H432" s="119"/>
      <c r="I432" s="120"/>
      <c r="J432" s="121"/>
      <c r="K432" s="121"/>
      <c r="L432" s="121"/>
      <c r="M432" s="121"/>
      <c r="N432" s="126"/>
      <c r="O432" s="126"/>
      <c r="P432" s="126"/>
      <c r="Q432" s="121"/>
      <c r="R432" s="122"/>
      <c r="S432" s="122"/>
      <c r="T432" s="122"/>
      <c r="U432" s="217"/>
      <c r="V432" s="218" t="n">
        <f aca="false">$V$2</f>
        <v>1</v>
      </c>
      <c r="W432" s="219" t="n">
        <f aca="false">IF(J432&lt;&gt;0,VLOOKUP(J432,Max_tider,2,0),0)</f>
        <v>0</v>
      </c>
      <c r="X432" s="219" t="n">
        <f aca="false">IF(K432&lt;&gt;0,VLOOKUP(K432,AT_tider,2,0),0)</f>
        <v>0</v>
      </c>
      <c r="Y432" s="219" t="n">
        <f aca="false">IF(L432&lt;&gt;0,VLOOKUP(L432,SubAT_tider,2,0),0)</f>
        <v>0</v>
      </c>
      <c r="Z432" s="219" t="n">
        <f aca="false">IF(M432&lt;&gt;0,VLOOKUP(M432,IG_tider,2,0),0)</f>
        <v>0</v>
      </c>
      <c r="AA432" s="219"/>
      <c r="AB432" s="219"/>
      <c r="AC432" s="219" t="n">
        <f aca="false">IF(P432&lt;&gt;0,VLOOKUP(P432,Power_tider,2,0),0)</f>
        <v>0</v>
      </c>
      <c r="AD432" s="219" t="n">
        <f aca="false">IF(Q432&lt;&gt;0,VLOOKUP(Q432,FS_tider,2,0),0)</f>
        <v>0</v>
      </c>
      <c r="AE432" s="218"/>
      <c r="AF432" s="218" t="n">
        <f aca="false">SUM(W432:AE432)</f>
        <v>0</v>
      </c>
      <c r="AG432" s="220" t="n">
        <f aca="false">((AC432*2)+(W432*2)+(X432*1)+(Y432*0.77)+(Z432*0.68)+(AD432*0.8))</f>
        <v>0</v>
      </c>
      <c r="AH432" s="220" t="n">
        <f aca="false">(AG432+(((I432*V432)-SUM(W432:AE432))*0.3))</f>
        <v>0</v>
      </c>
      <c r="AI432" s="221" t="str">
        <f aca="false">IF(AH432&gt;1,AVERAGE(AH431:AH432),"")</f>
        <v/>
      </c>
      <c r="AJ432" s="221" t="str">
        <f aca="false">IF(AH432&gt;1,AVERAGE(AH428,AH431,AH432),"")</f>
        <v/>
      </c>
      <c r="AK432" s="221"/>
      <c r="AL432" s="221"/>
    </row>
    <row collapsed="false" customFormat="false" customHeight="true" hidden="false" ht="12" outlineLevel="0" r="433">
      <c r="C433" s="223" t="s">
        <v>17</v>
      </c>
      <c r="D433" s="117" t="n">
        <f aca="false">Z438</f>
        <v>0</v>
      </c>
      <c r="F433" s="215" t="inlineStr">
        <f aca="false">F432+1</f>
        <is>
          <t/>
        </is>
      </c>
      <c r="G433" s="119"/>
      <c r="H433" s="119"/>
      <c r="I433" s="126"/>
      <c r="J433" s="126"/>
      <c r="K433" s="126"/>
      <c r="L433" s="126"/>
      <c r="M433" s="126"/>
      <c r="N433" s="126"/>
      <c r="O433" s="126"/>
      <c r="P433" s="126"/>
      <c r="Q433" s="126"/>
      <c r="R433" s="122"/>
      <c r="S433" s="122"/>
      <c r="T433" s="122"/>
      <c r="U433" s="224"/>
      <c r="V433" s="218" t="n">
        <f aca="false">$V$2</f>
        <v>1</v>
      </c>
      <c r="W433" s="219" t="n">
        <f aca="false">IF(J433&lt;&gt;0,VLOOKUP(J433,Max_tider,2,0),0)</f>
        <v>0</v>
      </c>
      <c r="X433" s="219" t="n">
        <f aca="false">IF(K433&lt;&gt;0,VLOOKUP(K433,AT_tider,2,0),0)</f>
        <v>0</v>
      </c>
      <c r="Y433" s="219" t="n">
        <f aca="false">IF(L433&lt;&gt;0,VLOOKUP(L433,SubAT_tider,2,0),0)</f>
        <v>0</v>
      </c>
      <c r="Z433" s="219" t="n">
        <f aca="false">IF(M433&lt;&gt;0,VLOOKUP(M433,IG_tider,2,0),0)</f>
        <v>0</v>
      </c>
      <c r="AA433" s="219"/>
      <c r="AB433" s="219"/>
      <c r="AC433" s="219" t="n">
        <f aca="false">IF(P433&lt;&gt;0,VLOOKUP(P433,Power_tider,2,0),0)</f>
        <v>0</v>
      </c>
      <c r="AD433" s="219" t="n">
        <f aca="false">IF(Q433&lt;&gt;0,VLOOKUP(Q433,FS_tider,2,0),0)</f>
        <v>0</v>
      </c>
      <c r="AE433" s="218"/>
      <c r="AF433" s="218" t="n">
        <f aca="false">SUM(W433:AE433)</f>
        <v>0</v>
      </c>
      <c r="AG433" s="220" t="n">
        <f aca="false">((AC433*2)+(W433*2)+(X433*1)+(Y433*0.77)+(Z433*0.68)+(AD433*0.8))</f>
        <v>0</v>
      </c>
      <c r="AH433" s="220" t="n">
        <f aca="false">(AG433+(((I433*V433)-SUM(W433:AE433))*0.3))</f>
        <v>0</v>
      </c>
      <c r="AI433" s="221" t="str">
        <f aca="false">IF(AH433&gt;1,AVERAGE(AH432:AH433),"")</f>
        <v/>
      </c>
      <c r="AJ433" s="221" t="str">
        <f aca="false">IF(AH433&gt;1,AVERAGE(AH431:AH433),"")</f>
        <v/>
      </c>
      <c r="AK433" s="221"/>
      <c r="AL433" s="221"/>
    </row>
    <row collapsed="false" customFormat="false" customHeight="true" hidden="false" ht="12" outlineLevel="0" r="434">
      <c r="C434" s="223" t="s">
        <v>69</v>
      </c>
      <c r="D434" s="117" t="n">
        <f aca="false">AA438</f>
        <v>0</v>
      </c>
      <c r="F434" s="215" t="inlineStr">
        <f aca="false">F433+1</f>
        <is>
          <t/>
        </is>
      </c>
      <c r="G434" s="119"/>
      <c r="H434" s="119"/>
      <c r="I434" s="120"/>
      <c r="J434" s="121"/>
      <c r="K434" s="121"/>
      <c r="L434" s="121"/>
      <c r="M434" s="121"/>
      <c r="N434" s="121"/>
      <c r="O434" s="121"/>
      <c r="P434" s="121"/>
      <c r="Q434" s="121"/>
      <c r="R434" s="122"/>
      <c r="S434" s="122"/>
      <c r="T434" s="122"/>
      <c r="U434" s="217"/>
      <c r="V434" s="218" t="n">
        <f aca="false">$V$2</f>
        <v>1</v>
      </c>
      <c r="W434" s="219" t="n">
        <f aca="false">IF(J434&lt;&gt;0,VLOOKUP(J434,Max_tider,2,0),0)</f>
        <v>0</v>
      </c>
      <c r="X434" s="219" t="n">
        <f aca="false">IF(K434&lt;&gt;0,VLOOKUP(K434,AT_tider,2,0),0)</f>
        <v>0</v>
      </c>
      <c r="Y434" s="219" t="n">
        <f aca="false">IF(L434&lt;&gt;0,VLOOKUP(L434,SubAT_tider,2,0),0)</f>
        <v>0</v>
      </c>
      <c r="Z434" s="219" t="n">
        <f aca="false">IF(M434&lt;&gt;0,VLOOKUP(M434,IG_tider,2,0),0)</f>
        <v>0</v>
      </c>
      <c r="AA434" s="219"/>
      <c r="AB434" s="219"/>
      <c r="AC434" s="219" t="n">
        <f aca="false">IF(P434&lt;&gt;0,VLOOKUP(P434,Power_tider,2,0),0)</f>
        <v>0</v>
      </c>
      <c r="AD434" s="219" t="n">
        <f aca="false">IF(Q434&lt;&gt;0,VLOOKUP(Q434,FS_tider,2,0),0)</f>
        <v>0</v>
      </c>
      <c r="AE434" s="218"/>
      <c r="AF434" s="218" t="n">
        <f aca="false">SUM(W434:AE434)</f>
        <v>0</v>
      </c>
      <c r="AG434" s="220" t="n">
        <f aca="false">((AC434*2)+(W434*2)+(X434*1)+(Y434*0.77)+(Z434*0.68)+(AD434*0.8))</f>
        <v>0</v>
      </c>
      <c r="AH434" s="220" t="n">
        <f aca="false">(AG434+(((I434*V434)-SUM(W434:AE434))*0.3))</f>
        <v>0</v>
      </c>
      <c r="AI434" s="221" t="str">
        <f aca="false">IF(AH434&gt;1,AVERAGE(AH433:AH434),"")</f>
        <v/>
      </c>
      <c r="AJ434" s="221" t="str">
        <f aca="false">IF(AH434&gt;1,AVERAGE(AH432:AH434),"")</f>
        <v/>
      </c>
      <c r="AK434" s="221"/>
      <c r="AL434" s="221"/>
    </row>
    <row collapsed="false" customFormat="false" customHeight="true" hidden="false" ht="12" outlineLevel="0" r="435">
      <c r="C435" s="223" t="s">
        <v>70</v>
      </c>
      <c r="D435" s="117" t="n">
        <f aca="false">AB438</f>
        <v>0</v>
      </c>
      <c r="F435" s="215" t="inlineStr">
        <f aca="false">F434+1</f>
        <is>
          <t/>
        </is>
      </c>
      <c r="G435" s="119"/>
      <c r="H435" s="119"/>
      <c r="I435" s="120"/>
      <c r="J435" s="121"/>
      <c r="K435" s="121"/>
      <c r="L435" s="121"/>
      <c r="M435" s="121"/>
      <c r="N435" s="121"/>
      <c r="O435" s="121"/>
      <c r="P435" s="121"/>
      <c r="Q435" s="121"/>
      <c r="R435" s="122"/>
      <c r="S435" s="122"/>
      <c r="T435" s="122"/>
      <c r="U435" s="224"/>
      <c r="V435" s="218" t="n">
        <f aca="false">$V$2</f>
        <v>1</v>
      </c>
      <c r="W435" s="219" t="n">
        <f aca="false">IF(J435&lt;&gt;0,VLOOKUP(J435,Max_tider,2,0),0)</f>
        <v>0</v>
      </c>
      <c r="X435" s="219" t="n">
        <f aca="false">IF(K435&lt;&gt;0,VLOOKUP(K435,AT_tider,2,0),0)</f>
        <v>0</v>
      </c>
      <c r="Y435" s="219" t="n">
        <f aca="false">IF(L435&lt;&gt;0,VLOOKUP(L435,SubAT_tider,2,0),0)</f>
        <v>0</v>
      </c>
      <c r="Z435" s="219" t="n">
        <f aca="false">IF(M435&lt;&gt;0,VLOOKUP(M435,IG_tider,2,0),0)</f>
        <v>0</v>
      </c>
      <c r="AA435" s="219"/>
      <c r="AB435" s="219"/>
      <c r="AC435" s="219" t="n">
        <f aca="false">IF(P435&lt;&gt;0,VLOOKUP(P435,Power_tider,2,0),0)</f>
        <v>0</v>
      </c>
      <c r="AD435" s="219" t="n">
        <f aca="false">IF(Q435&lt;&gt;0,VLOOKUP(Q435,FS_tider,2,0),0)</f>
        <v>0</v>
      </c>
      <c r="AE435" s="218"/>
      <c r="AF435" s="218" t="n">
        <f aca="false">SUM(W435:AE435)</f>
        <v>0</v>
      </c>
      <c r="AG435" s="220" t="n">
        <f aca="false">((AC435*2)+(W435*2)+(X435*1)+(Y435*0.77)+(Z435*0.68)+(AD435*0.8))</f>
        <v>0</v>
      </c>
      <c r="AH435" s="220" t="n">
        <f aca="false">(AG435+(((I435*V435)-SUM(W435:AE435))*0.3))</f>
        <v>0</v>
      </c>
      <c r="AI435" s="221" t="str">
        <f aca="false">IF(AH435&gt;1,AVERAGE(AH434:AH435),"")</f>
        <v/>
      </c>
      <c r="AJ435" s="221" t="str">
        <f aca="false">IF(AH435&gt;1,AVERAGE(AH433:AH435),"")</f>
        <v/>
      </c>
      <c r="AK435" s="221"/>
      <c r="AL435" s="221"/>
    </row>
    <row collapsed="false" customFormat="false" customHeight="true" hidden="false" ht="12" outlineLevel="0" r="436">
      <c r="C436" s="214" t="s">
        <v>20</v>
      </c>
      <c r="D436" s="117" t="n">
        <f aca="false">AC438</f>
        <v>0</v>
      </c>
      <c r="F436" s="215" t="inlineStr">
        <f aca="false">F435+1</f>
        <is>
          <t/>
        </is>
      </c>
      <c r="G436" s="119"/>
      <c r="H436" s="119"/>
      <c r="I436" s="120"/>
      <c r="J436" s="121"/>
      <c r="K436" s="121"/>
      <c r="L436" s="121"/>
      <c r="M436" s="121"/>
      <c r="N436" s="121"/>
      <c r="O436" s="121"/>
      <c r="P436" s="121"/>
      <c r="Q436" s="121"/>
      <c r="R436" s="122"/>
      <c r="S436" s="122"/>
      <c r="T436" s="122"/>
      <c r="U436" s="224"/>
      <c r="V436" s="218" t="n">
        <f aca="false">$V$2</f>
        <v>1</v>
      </c>
      <c r="W436" s="219" t="n">
        <f aca="false">IF(J436&lt;&gt;0,VLOOKUP(J436,Max_tider,2,0),0)</f>
        <v>0</v>
      </c>
      <c r="X436" s="219" t="n">
        <f aca="false">IF(K436&lt;&gt;0,VLOOKUP(K436,AT_tider,2,0),0)</f>
        <v>0</v>
      </c>
      <c r="Y436" s="219" t="n">
        <f aca="false">IF(L436&lt;&gt;0,VLOOKUP(L436,SubAT_tider,2,0),0)</f>
        <v>0</v>
      </c>
      <c r="Z436" s="219" t="n">
        <f aca="false">IF(M436&lt;&gt;0,VLOOKUP(M436,IG_tider,2,0),0)</f>
        <v>0</v>
      </c>
      <c r="AA436" s="219"/>
      <c r="AB436" s="219"/>
      <c r="AC436" s="219" t="n">
        <f aca="false">IF(P436&lt;&gt;0,VLOOKUP(P436,Power_tider,2,0),0)</f>
        <v>0</v>
      </c>
      <c r="AD436" s="219" t="n">
        <f aca="false">IF(Q436&lt;&gt;0,VLOOKUP(Q436,FS_tider,2,0),0)</f>
        <v>0</v>
      </c>
      <c r="AE436" s="218"/>
      <c r="AF436" s="218" t="n">
        <f aca="false">SUM(W436:AE436)</f>
        <v>0</v>
      </c>
      <c r="AG436" s="220" t="n">
        <f aca="false">((AC436*2)+(W436*2)+(X436*1)+(Y436*0.77)+(Z436*0.68)+(AD436*0.8))</f>
        <v>0</v>
      </c>
      <c r="AH436" s="220" t="n">
        <f aca="false">(AG436+(((I436*V436)-SUM(W436:AE436))*0.3))</f>
        <v>0</v>
      </c>
      <c r="AI436" s="221" t="str">
        <f aca="false">IF(AH436&gt;1,AVERAGE(AH435:AH436),"")</f>
        <v/>
      </c>
      <c r="AJ436" s="221" t="str">
        <f aca="false">IF(AH436&gt;1,AVERAGE(AH434:AH436),"")</f>
        <v/>
      </c>
      <c r="AK436" s="221"/>
      <c r="AL436" s="221"/>
    </row>
    <row collapsed="false" customFormat="false" customHeight="true" hidden="false" ht="12" outlineLevel="0" r="437">
      <c r="C437" s="214" t="s">
        <v>21</v>
      </c>
      <c r="D437" s="117" t="n">
        <f aca="false">AD438</f>
        <v>0</v>
      </c>
      <c r="F437" s="215" t="inlineStr">
        <f aca="false">F436+1</f>
        <is>
          <t/>
        </is>
      </c>
      <c r="G437" s="119"/>
      <c r="H437" s="119"/>
      <c r="I437" s="120"/>
      <c r="J437" s="121"/>
      <c r="K437" s="121"/>
      <c r="L437" s="121"/>
      <c r="M437" s="121"/>
      <c r="N437" s="121"/>
      <c r="O437" s="121"/>
      <c r="P437" s="121"/>
      <c r="Q437" s="121"/>
      <c r="R437" s="122"/>
      <c r="S437" s="122"/>
      <c r="T437" s="122"/>
      <c r="U437" s="224"/>
      <c r="V437" s="218" t="n">
        <f aca="false">$V$2</f>
        <v>1</v>
      </c>
      <c r="W437" s="219" t="n">
        <f aca="false">IF(J437&lt;&gt;0,VLOOKUP(J437,Max_tider,2,0),0)</f>
        <v>0</v>
      </c>
      <c r="X437" s="219" t="n">
        <f aca="false">IF(K437&lt;&gt;0,VLOOKUP(K437,AT_tider,2,0),0)</f>
        <v>0</v>
      </c>
      <c r="Y437" s="219" t="n">
        <f aca="false">IF(L437&lt;&gt;0,VLOOKUP(L437,SubAT_tider,2,0),0)</f>
        <v>0</v>
      </c>
      <c r="Z437" s="219" t="n">
        <f aca="false">IF(M437&lt;&gt;0,VLOOKUP(M437,IG_tider,2,0),0)</f>
        <v>0</v>
      </c>
      <c r="AA437" s="219"/>
      <c r="AB437" s="219"/>
      <c r="AC437" s="219" t="n">
        <f aca="false">IF(P437&lt;&gt;0,VLOOKUP(P437,Power_tider,2,0),0)</f>
        <v>0</v>
      </c>
      <c r="AD437" s="219" t="n">
        <f aca="false">IF(Q437&lt;&gt;0,VLOOKUP(Q437,FS_tider,2,0),0)</f>
        <v>0</v>
      </c>
      <c r="AE437" s="218"/>
      <c r="AF437" s="218" t="n">
        <f aca="false">SUM(W437:AE437)</f>
        <v>0</v>
      </c>
      <c r="AG437" s="220" t="n">
        <f aca="false">((AC437*2)+(W437*2)+(X437*1)+(Y437*0.77)+(Z437*0.68)+(AD437*0.8))</f>
        <v>0</v>
      </c>
      <c r="AH437" s="220" t="n">
        <f aca="false">(AG437+(((I437*V437)-SUM(W437:AE437))*0.3))</f>
        <v>0</v>
      </c>
      <c r="AI437" s="221" t="str">
        <f aca="false">IF(AH437&gt;1,AVERAGE(AH436:AH437),"")</f>
        <v/>
      </c>
      <c r="AJ437" s="221" t="str">
        <f aca="false">IF(AH437&gt;1,AVERAGE(AH435:AH437),"")</f>
        <v/>
      </c>
      <c r="AK437" s="221"/>
      <c r="AL437" s="221"/>
    </row>
    <row collapsed="false" customFormat="false" customHeight="true" hidden="false" ht="12" outlineLevel="0" r="438">
      <c r="C438" s="214" t="s">
        <v>22</v>
      </c>
      <c r="D438" s="117" t="n">
        <f aca="false">AE438</f>
        <v>0</v>
      </c>
      <c r="E438" s="117"/>
      <c r="F438" s="225"/>
      <c r="G438" s="131"/>
      <c r="H438" s="131"/>
      <c r="I438" s="132" t="n">
        <f aca="false">SUM(I431:I437)/60</f>
        <v>0</v>
      </c>
      <c r="J438" s="133"/>
      <c r="K438" s="131"/>
      <c r="L438" s="131"/>
      <c r="M438" s="131"/>
      <c r="N438" s="131"/>
      <c r="O438" s="131"/>
      <c r="P438" s="131"/>
      <c r="Q438" s="131"/>
      <c r="R438" s="131"/>
      <c r="S438" s="131"/>
      <c r="T438" s="131"/>
      <c r="U438" s="226" t="s">
        <v>135</v>
      </c>
      <c r="V438" s="190"/>
      <c r="W438" s="227" t="n">
        <f aca="false">SUM(W431:W437)</f>
        <v>0</v>
      </c>
      <c r="X438" s="227" t="n">
        <f aca="false">SUM(X431:X437)</f>
        <v>0</v>
      </c>
      <c r="Y438" s="227" t="n">
        <f aca="false">SUM(Y431:Y437)</f>
        <v>0</v>
      </c>
      <c r="Z438" s="227" t="n">
        <f aca="false">SUM(Z431:Z437)</f>
        <v>0</v>
      </c>
      <c r="AA438" s="227" t="n">
        <f aca="false">SUM(AA431:AA437)</f>
        <v>0</v>
      </c>
      <c r="AB438" s="227" t="n">
        <f aca="false">SUM(AB431:AB437)</f>
        <v>0</v>
      </c>
      <c r="AC438" s="227" t="n">
        <f aca="false">SUM(AC431:AC437)</f>
        <v>0</v>
      </c>
      <c r="AD438" s="227" t="n">
        <f aca="false">SUM(AD431:AD437)</f>
        <v>0</v>
      </c>
      <c r="AE438" s="227" t="n">
        <f aca="false">SUM(AE431:AE437)</f>
        <v>0</v>
      </c>
      <c r="AF438" s="228" t="n">
        <f aca="false">SUM(AF431:AF437)</f>
        <v>0</v>
      </c>
      <c r="AG438" s="228" t="n">
        <f aca="false">SUM(AG431:AG437)</f>
        <v>0</v>
      </c>
      <c r="AH438" s="228" t="n">
        <f aca="false">SUM(AH431:AH437)</f>
        <v>0</v>
      </c>
      <c r="AI438" s="221"/>
      <c r="AJ438" s="221"/>
      <c r="AK438" s="221" t="b">
        <f aca="false">IF(AH438&gt;1,AVERAGE(AH438,AH429,AH420,AH411,AH402))</f>
        <v>0</v>
      </c>
      <c r="AL438" s="221" t="b">
        <f aca="false">IF(AH438&gt;1,AVERAGE(AH438,AH429))</f>
        <v>0</v>
      </c>
    </row>
    <row collapsed="false" customFormat="false" customHeight="true" hidden="false" ht="12" outlineLevel="0" r="439">
      <c r="E439" s="117"/>
      <c r="F439" s="230" t="s">
        <v>262</v>
      </c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231" t="str">
        <f aca="false">IF(SUM(W439:AE439)&gt;0,(SUM(W439:AE439)),"")</f>
        <v/>
      </c>
    </row>
    <row collapsed="false" customFormat="false" customHeight="true" hidden="false" ht="12" outlineLevel="0" r="440">
      <c r="A440" s="212" t="s">
        <v>12</v>
      </c>
      <c r="B440" s="213" t="n">
        <f aca="false">I447</f>
        <v>0</v>
      </c>
      <c r="C440" s="214" t="s">
        <v>15</v>
      </c>
      <c r="D440" s="117" t="n">
        <f aca="false">X447</f>
        <v>0</v>
      </c>
      <c r="F440" s="215" t="inlineStr">
        <f aca="false">F437+1</f>
        <is>
          <t/>
        </is>
      </c>
      <c r="G440" s="119"/>
      <c r="H440" s="119"/>
      <c r="I440" s="120"/>
      <c r="J440" s="121"/>
      <c r="K440" s="121"/>
      <c r="L440" s="121"/>
      <c r="M440" s="121"/>
      <c r="N440" s="121"/>
      <c r="O440" s="121"/>
      <c r="P440" s="121"/>
      <c r="Q440" s="121"/>
      <c r="R440" s="122"/>
      <c r="S440" s="122"/>
      <c r="T440" s="122"/>
      <c r="U440" s="217"/>
      <c r="V440" s="218" t="n">
        <f aca="false">$V$2</f>
        <v>1</v>
      </c>
      <c r="W440" s="219" t="n">
        <f aca="false">IF(J440&lt;&gt;0,VLOOKUP(J440,Max_tider,2,0),0)</f>
        <v>0</v>
      </c>
      <c r="X440" s="219" t="n">
        <f aca="false">IF(K440&lt;&gt;0,VLOOKUP(K440,AT_tider,2,0),0)</f>
        <v>0</v>
      </c>
      <c r="Y440" s="219" t="n">
        <f aca="false">IF(L440&lt;&gt;0,VLOOKUP(L440,SubAT_tider,2,0),0)</f>
        <v>0</v>
      </c>
      <c r="Z440" s="219" t="n">
        <f aca="false">IF(M440&lt;&gt;0,VLOOKUP(M440,IG_tider,2,0),0)</f>
        <v>0</v>
      </c>
      <c r="AA440" s="219"/>
      <c r="AB440" s="219"/>
      <c r="AC440" s="219" t="n">
        <f aca="false">IF(P440&lt;&gt;0,VLOOKUP(P440,Power_tider,2,0),0)</f>
        <v>0</v>
      </c>
      <c r="AD440" s="219" t="n">
        <f aca="false">IF(Q440&lt;&gt;0,VLOOKUP(Q440,FS_tider,2,0),0)</f>
        <v>0</v>
      </c>
      <c r="AE440" s="218"/>
      <c r="AF440" s="218" t="n">
        <f aca="false">SUM(W440:AE440)</f>
        <v>0</v>
      </c>
      <c r="AG440" s="220" t="n">
        <f aca="false">((AC440*2)+(W440*2)+(X440*1)+(Y440*0.77)+(Z440*0.68)+(AD440*0.8))</f>
        <v>0</v>
      </c>
      <c r="AH440" s="220" t="n">
        <f aca="false">(AG440+(((I440*V440)-SUM(W440:AE440))*0.3))</f>
        <v>0</v>
      </c>
      <c r="AI440" s="221" t="str">
        <f aca="false">IF(AH440&gt;1,AVERAGE(AH437,AH440),"")</f>
        <v/>
      </c>
      <c r="AJ440" s="221" t="str">
        <f aca="false">IF(AH440&gt;1,AVERAGE(AH436,AH437,AH440),"")</f>
        <v/>
      </c>
      <c r="AK440" s="221"/>
      <c r="AL440" s="221"/>
    </row>
    <row collapsed="false" customFormat="false" customHeight="true" hidden="false" ht="12" outlineLevel="0" r="441">
      <c r="A441" s="222" t="s">
        <v>13</v>
      </c>
      <c r="B441" s="213" t="n">
        <f aca="false">W447</f>
        <v>0</v>
      </c>
      <c r="C441" s="214" t="s">
        <v>16</v>
      </c>
      <c r="D441" s="117" t="n">
        <f aca="false">Y447</f>
        <v>0</v>
      </c>
      <c r="F441" s="215" t="inlineStr">
        <f aca="false">F440+1</f>
        <is>
          <t/>
        </is>
      </c>
      <c r="G441" s="119"/>
      <c r="H441" s="119"/>
      <c r="I441" s="120"/>
      <c r="J441" s="121"/>
      <c r="K441" s="121"/>
      <c r="L441" s="121"/>
      <c r="M441" s="121"/>
      <c r="N441" s="126"/>
      <c r="O441" s="126"/>
      <c r="P441" s="126"/>
      <c r="Q441" s="121"/>
      <c r="R441" s="122"/>
      <c r="S441" s="122"/>
      <c r="T441" s="122"/>
      <c r="U441" s="217"/>
      <c r="V441" s="218" t="n">
        <f aca="false">$V$2</f>
        <v>1</v>
      </c>
      <c r="W441" s="219" t="n">
        <f aca="false">IF(J441&lt;&gt;0,VLOOKUP(J441,Max_tider,2,0),0)</f>
        <v>0</v>
      </c>
      <c r="X441" s="219" t="n">
        <f aca="false">IF(K441&lt;&gt;0,VLOOKUP(K441,AT_tider,2,0),0)</f>
        <v>0</v>
      </c>
      <c r="Y441" s="219" t="n">
        <f aca="false">IF(L441&lt;&gt;0,VLOOKUP(L441,SubAT_tider,2,0),0)</f>
        <v>0</v>
      </c>
      <c r="Z441" s="219" t="n">
        <f aca="false">IF(M441&lt;&gt;0,VLOOKUP(M441,IG_tider,2,0),0)</f>
        <v>0</v>
      </c>
      <c r="AA441" s="219"/>
      <c r="AB441" s="219"/>
      <c r="AC441" s="219" t="n">
        <f aca="false">IF(P441&lt;&gt;0,VLOOKUP(P441,Power_tider,2,0),0)</f>
        <v>0</v>
      </c>
      <c r="AD441" s="219" t="n">
        <f aca="false">IF(Q441&lt;&gt;0,VLOOKUP(Q441,FS_tider,2,0),0)</f>
        <v>0</v>
      </c>
      <c r="AE441" s="218"/>
      <c r="AF441" s="218" t="n">
        <f aca="false">SUM(W441:AE441)</f>
        <v>0</v>
      </c>
      <c r="AG441" s="220" t="n">
        <f aca="false">((AC441*2)+(W441*2)+(X441*1)+(Y441*0.77)+(Z441*0.68)+(AD441*0.8))</f>
        <v>0</v>
      </c>
      <c r="AH441" s="220" t="n">
        <f aca="false">(AG441+(((I441*V441)-SUM(W441:AE441))*0.3))</f>
        <v>0</v>
      </c>
      <c r="AI441" s="221" t="str">
        <f aca="false">IF(AH441&gt;1,AVERAGE(AH440:AH441),"")</f>
        <v/>
      </c>
      <c r="AJ441" s="221" t="str">
        <f aca="false">IF(AH441&gt;1,AVERAGE(AH437,AH440,AH441),"")</f>
        <v/>
      </c>
      <c r="AK441" s="221"/>
      <c r="AL441" s="221"/>
    </row>
    <row collapsed="false" customFormat="false" customHeight="true" hidden="false" ht="12" outlineLevel="0" r="442">
      <c r="C442" s="223" t="s">
        <v>17</v>
      </c>
      <c r="D442" s="117" t="n">
        <f aca="false">Z447</f>
        <v>0</v>
      </c>
      <c r="F442" s="215" t="inlineStr">
        <f aca="false">F441+1</f>
        <is>
          <t/>
        </is>
      </c>
      <c r="G442" s="119"/>
      <c r="H442" s="119"/>
      <c r="I442" s="126"/>
      <c r="J442" s="126"/>
      <c r="K442" s="126"/>
      <c r="L442" s="126"/>
      <c r="M442" s="126"/>
      <c r="N442" s="126"/>
      <c r="O442" s="126"/>
      <c r="P442" s="126"/>
      <c r="Q442" s="126"/>
      <c r="R442" s="122"/>
      <c r="S442" s="122"/>
      <c r="T442" s="122"/>
      <c r="U442" s="224"/>
      <c r="V442" s="218" t="n">
        <f aca="false">$V$2</f>
        <v>1</v>
      </c>
      <c r="W442" s="219" t="n">
        <f aca="false">IF(J442&lt;&gt;0,VLOOKUP(J442,Max_tider,2,0),0)</f>
        <v>0</v>
      </c>
      <c r="X442" s="219" t="n">
        <f aca="false">IF(K442&lt;&gt;0,VLOOKUP(K442,AT_tider,2,0),0)</f>
        <v>0</v>
      </c>
      <c r="Y442" s="219" t="n">
        <f aca="false">IF(L442&lt;&gt;0,VLOOKUP(L442,SubAT_tider,2,0),0)</f>
        <v>0</v>
      </c>
      <c r="Z442" s="219" t="n">
        <f aca="false">IF(M442&lt;&gt;0,VLOOKUP(M442,IG_tider,2,0),0)</f>
        <v>0</v>
      </c>
      <c r="AA442" s="219"/>
      <c r="AB442" s="219"/>
      <c r="AC442" s="219" t="n">
        <f aca="false">IF(P442&lt;&gt;0,VLOOKUP(P442,Power_tider,2,0),0)</f>
        <v>0</v>
      </c>
      <c r="AD442" s="219" t="n">
        <f aca="false">IF(Q442&lt;&gt;0,VLOOKUP(Q442,FS_tider,2,0),0)</f>
        <v>0</v>
      </c>
      <c r="AE442" s="218"/>
      <c r="AF442" s="218" t="n">
        <f aca="false">SUM(W442:AE442)</f>
        <v>0</v>
      </c>
      <c r="AG442" s="220" t="n">
        <f aca="false">((AC442*2)+(W442*2)+(X442*1)+(Y442*0.77)+(Z442*0.68)+(AD442*0.8))</f>
        <v>0</v>
      </c>
      <c r="AH442" s="220" t="n">
        <f aca="false">(AG442+(((I442*V442)-SUM(W442:AE442))*0.3))</f>
        <v>0</v>
      </c>
      <c r="AI442" s="221" t="str">
        <f aca="false">IF(AH442&gt;1,AVERAGE(AH441:AH442),"")</f>
        <v/>
      </c>
      <c r="AJ442" s="221" t="str">
        <f aca="false">IF(AH442&gt;1,AVERAGE(AH440:AH442),"")</f>
        <v/>
      </c>
      <c r="AK442" s="221"/>
      <c r="AL442" s="221"/>
    </row>
    <row collapsed="false" customFormat="false" customHeight="true" hidden="false" ht="12" outlineLevel="0" r="443">
      <c r="C443" s="223" t="s">
        <v>69</v>
      </c>
      <c r="D443" s="117" t="n">
        <f aca="false">AA447</f>
        <v>0</v>
      </c>
      <c r="F443" s="215" t="inlineStr">
        <f aca="false">F442+1</f>
        <is>
          <t/>
        </is>
      </c>
      <c r="G443" s="119"/>
      <c r="H443" s="119"/>
      <c r="I443" s="120"/>
      <c r="J443" s="121"/>
      <c r="K443" s="121"/>
      <c r="L443" s="121"/>
      <c r="M443" s="121"/>
      <c r="N443" s="121"/>
      <c r="O443" s="121"/>
      <c r="P443" s="121"/>
      <c r="Q443" s="121"/>
      <c r="R443" s="122"/>
      <c r="S443" s="122"/>
      <c r="T443" s="122"/>
      <c r="U443" s="217"/>
      <c r="V443" s="218" t="n">
        <f aca="false">$V$2</f>
        <v>1</v>
      </c>
      <c r="W443" s="219" t="n">
        <f aca="false">IF(J443&lt;&gt;0,VLOOKUP(J443,Max_tider,2,0),0)</f>
        <v>0</v>
      </c>
      <c r="X443" s="219" t="n">
        <f aca="false">IF(K443&lt;&gt;0,VLOOKUP(K443,AT_tider,2,0),0)</f>
        <v>0</v>
      </c>
      <c r="Y443" s="219" t="n">
        <f aca="false">IF(L443&lt;&gt;0,VLOOKUP(L443,SubAT_tider,2,0),0)</f>
        <v>0</v>
      </c>
      <c r="Z443" s="219" t="n">
        <f aca="false">IF(M443&lt;&gt;0,VLOOKUP(M443,IG_tider,2,0),0)</f>
        <v>0</v>
      </c>
      <c r="AA443" s="219"/>
      <c r="AB443" s="219"/>
      <c r="AC443" s="219" t="n">
        <f aca="false">IF(P443&lt;&gt;0,VLOOKUP(P443,Power_tider,2,0),0)</f>
        <v>0</v>
      </c>
      <c r="AD443" s="219" t="n">
        <f aca="false">IF(Q443&lt;&gt;0,VLOOKUP(Q443,FS_tider,2,0),0)</f>
        <v>0</v>
      </c>
      <c r="AE443" s="218"/>
      <c r="AF443" s="218" t="n">
        <f aca="false">SUM(W443:AE443)</f>
        <v>0</v>
      </c>
      <c r="AG443" s="220" t="n">
        <f aca="false">((AC443*2)+(W443*2)+(X443*1)+(Y443*0.77)+(Z443*0.68)+(AD443*0.8))</f>
        <v>0</v>
      </c>
      <c r="AH443" s="220" t="n">
        <f aca="false">(AG443+(((I443*V443)-SUM(W443:AE443))*0.3))</f>
        <v>0</v>
      </c>
      <c r="AI443" s="221" t="str">
        <f aca="false">IF(AH443&gt;1,AVERAGE(AH442:AH443),"")</f>
        <v/>
      </c>
      <c r="AJ443" s="221" t="str">
        <f aca="false">IF(AH443&gt;1,AVERAGE(AH441:AH443),"")</f>
        <v/>
      </c>
      <c r="AK443" s="221"/>
      <c r="AL443" s="221"/>
    </row>
    <row collapsed="false" customFormat="false" customHeight="true" hidden="false" ht="12" outlineLevel="0" r="444">
      <c r="C444" s="223" t="s">
        <v>70</v>
      </c>
      <c r="D444" s="117" t="n">
        <f aca="false">AB447</f>
        <v>0</v>
      </c>
      <c r="F444" s="215" t="inlineStr">
        <f aca="false">F443+1</f>
        <is>
          <t/>
        </is>
      </c>
      <c r="G444" s="119"/>
      <c r="H444" s="119"/>
      <c r="I444" s="120"/>
      <c r="J444" s="121"/>
      <c r="K444" s="121"/>
      <c r="L444" s="121"/>
      <c r="M444" s="121"/>
      <c r="N444" s="121"/>
      <c r="O444" s="121"/>
      <c r="P444" s="121"/>
      <c r="Q444" s="121"/>
      <c r="R444" s="122"/>
      <c r="S444" s="122"/>
      <c r="T444" s="122"/>
      <c r="U444" s="224"/>
      <c r="V444" s="218" t="n">
        <f aca="false">$V$2</f>
        <v>1</v>
      </c>
      <c r="W444" s="219" t="n">
        <f aca="false">IF(J444&lt;&gt;0,VLOOKUP(J444,Max_tider,2,0),0)</f>
        <v>0</v>
      </c>
      <c r="X444" s="219" t="n">
        <f aca="false">IF(K444&lt;&gt;0,VLOOKUP(K444,AT_tider,2,0),0)</f>
        <v>0</v>
      </c>
      <c r="Y444" s="219" t="n">
        <f aca="false">IF(L444&lt;&gt;0,VLOOKUP(L444,SubAT_tider,2,0),0)</f>
        <v>0</v>
      </c>
      <c r="Z444" s="219" t="n">
        <f aca="false">IF(M444&lt;&gt;0,VLOOKUP(M444,IG_tider,2,0),0)</f>
        <v>0</v>
      </c>
      <c r="AA444" s="219"/>
      <c r="AB444" s="219"/>
      <c r="AC444" s="219" t="n">
        <f aca="false">IF(P444&lt;&gt;0,VLOOKUP(P444,Power_tider,2,0),0)</f>
        <v>0</v>
      </c>
      <c r="AD444" s="219" t="n">
        <f aca="false">IF(Q444&lt;&gt;0,VLOOKUP(Q444,FS_tider,2,0),0)</f>
        <v>0</v>
      </c>
      <c r="AE444" s="218"/>
      <c r="AF444" s="218" t="n">
        <f aca="false">SUM(W444:AE444)</f>
        <v>0</v>
      </c>
      <c r="AG444" s="220" t="n">
        <f aca="false">((AC444*2)+(W444*2)+(X444*1)+(Y444*0.77)+(Z444*0.68)+(AD444*0.8))</f>
        <v>0</v>
      </c>
      <c r="AH444" s="220" t="n">
        <f aca="false">(AG444+(((I444*V444)-SUM(W444:AE444))*0.3))</f>
        <v>0</v>
      </c>
      <c r="AI444" s="221" t="str">
        <f aca="false">IF(AH444&gt;1,AVERAGE(AH443:AH444),"")</f>
        <v/>
      </c>
      <c r="AJ444" s="221" t="str">
        <f aca="false">IF(AH444&gt;1,AVERAGE(AH442:AH444),"")</f>
        <v/>
      </c>
      <c r="AK444" s="221"/>
      <c r="AL444" s="221"/>
    </row>
    <row collapsed="false" customFormat="false" customHeight="true" hidden="false" ht="12" outlineLevel="0" r="445">
      <c r="C445" s="214" t="s">
        <v>20</v>
      </c>
      <c r="D445" s="117" t="n">
        <f aca="false">AC447</f>
        <v>0</v>
      </c>
      <c r="F445" s="215" t="inlineStr">
        <f aca="false">F444+1</f>
        <is>
          <t/>
        </is>
      </c>
      <c r="G445" s="119"/>
      <c r="H445" s="119"/>
      <c r="I445" s="120"/>
      <c r="J445" s="121"/>
      <c r="K445" s="121"/>
      <c r="L445" s="121"/>
      <c r="M445" s="121"/>
      <c r="N445" s="121"/>
      <c r="O445" s="121"/>
      <c r="P445" s="121"/>
      <c r="Q445" s="121"/>
      <c r="R445" s="122"/>
      <c r="S445" s="122"/>
      <c r="T445" s="122"/>
      <c r="U445" s="224"/>
      <c r="V445" s="218" t="n">
        <f aca="false">$V$2</f>
        <v>1</v>
      </c>
      <c r="W445" s="219" t="n">
        <f aca="false">IF(J445&lt;&gt;0,VLOOKUP(J445,Max_tider,2,0),0)</f>
        <v>0</v>
      </c>
      <c r="X445" s="219" t="n">
        <f aca="false">IF(K445&lt;&gt;0,VLOOKUP(K445,AT_tider,2,0),0)</f>
        <v>0</v>
      </c>
      <c r="Y445" s="219" t="n">
        <f aca="false">IF(L445&lt;&gt;0,VLOOKUP(L445,SubAT_tider,2,0),0)</f>
        <v>0</v>
      </c>
      <c r="Z445" s="219" t="n">
        <f aca="false">IF(M445&lt;&gt;0,VLOOKUP(M445,IG_tider,2,0),0)</f>
        <v>0</v>
      </c>
      <c r="AA445" s="219"/>
      <c r="AB445" s="219"/>
      <c r="AC445" s="219" t="n">
        <f aca="false">IF(P445&lt;&gt;0,VLOOKUP(P445,Power_tider,2,0),0)</f>
        <v>0</v>
      </c>
      <c r="AD445" s="219" t="n">
        <f aca="false">IF(Q445&lt;&gt;0,VLOOKUP(Q445,FS_tider,2,0),0)</f>
        <v>0</v>
      </c>
      <c r="AE445" s="218"/>
      <c r="AF445" s="218" t="n">
        <f aca="false">SUM(W445:AE445)</f>
        <v>0</v>
      </c>
      <c r="AG445" s="220" t="n">
        <f aca="false">((AC445*2)+(W445*2)+(X445*1)+(Y445*0.77)+(Z445*0.68)+(AD445*0.8))</f>
        <v>0</v>
      </c>
      <c r="AH445" s="220" t="n">
        <f aca="false">(AG445+(((I445*V445)-SUM(W445:AE445))*0.3))</f>
        <v>0</v>
      </c>
      <c r="AI445" s="221" t="str">
        <f aca="false">IF(AH445&gt;1,AVERAGE(AH444:AH445),"")</f>
        <v/>
      </c>
      <c r="AJ445" s="221" t="str">
        <f aca="false">IF(AH445&gt;1,AVERAGE(AH443:AH445),"")</f>
        <v/>
      </c>
      <c r="AK445" s="221"/>
      <c r="AL445" s="221"/>
    </row>
    <row collapsed="false" customFormat="false" customHeight="true" hidden="false" ht="12" outlineLevel="0" r="446">
      <c r="C446" s="214" t="s">
        <v>21</v>
      </c>
      <c r="D446" s="117" t="n">
        <f aca="false">AD447</f>
        <v>0</v>
      </c>
      <c r="F446" s="215" t="inlineStr">
        <f aca="false">F445+1</f>
        <is>
          <t/>
        </is>
      </c>
      <c r="G446" s="119"/>
      <c r="H446" s="119"/>
      <c r="I446" s="120"/>
      <c r="J446" s="121"/>
      <c r="K446" s="121"/>
      <c r="L446" s="121"/>
      <c r="M446" s="121"/>
      <c r="N446" s="121"/>
      <c r="O446" s="121"/>
      <c r="P446" s="121"/>
      <c r="Q446" s="121"/>
      <c r="R446" s="122"/>
      <c r="S446" s="122"/>
      <c r="T446" s="122"/>
      <c r="U446" s="224"/>
      <c r="V446" s="218" t="n">
        <f aca="false">$V$2</f>
        <v>1</v>
      </c>
      <c r="W446" s="219" t="n">
        <f aca="false">IF(J446&lt;&gt;0,VLOOKUP(J446,Max_tider,2,0),0)</f>
        <v>0</v>
      </c>
      <c r="X446" s="219" t="n">
        <f aca="false">IF(K446&lt;&gt;0,VLOOKUP(K446,AT_tider,2,0),0)</f>
        <v>0</v>
      </c>
      <c r="Y446" s="219" t="n">
        <f aca="false">IF(L446&lt;&gt;0,VLOOKUP(L446,SubAT_tider,2,0),0)</f>
        <v>0</v>
      </c>
      <c r="Z446" s="219" t="n">
        <f aca="false">IF(M446&lt;&gt;0,VLOOKUP(M446,IG_tider,2,0),0)</f>
        <v>0</v>
      </c>
      <c r="AA446" s="219"/>
      <c r="AB446" s="219"/>
      <c r="AC446" s="219" t="n">
        <f aca="false">IF(P446&lt;&gt;0,VLOOKUP(P446,Power_tider,2,0),0)</f>
        <v>0</v>
      </c>
      <c r="AD446" s="219" t="n">
        <f aca="false">IF(Q446&lt;&gt;0,VLOOKUP(Q446,FS_tider,2,0),0)</f>
        <v>0</v>
      </c>
      <c r="AE446" s="218"/>
      <c r="AF446" s="218" t="n">
        <f aca="false">SUM(W446:AE446)</f>
        <v>0</v>
      </c>
      <c r="AG446" s="220" t="n">
        <f aca="false">((AC446*2)+(W446*2)+(X446*1)+(Y446*0.77)+(Z446*0.68)+(AD446*0.8))</f>
        <v>0</v>
      </c>
      <c r="AH446" s="220" t="n">
        <f aca="false">(AG446+(((I446*V446)-SUM(W446:AE446))*0.3))</f>
        <v>0</v>
      </c>
      <c r="AI446" s="221" t="str">
        <f aca="false">IF(AH446&gt;1,AVERAGE(AH445:AH446),"")</f>
        <v/>
      </c>
      <c r="AJ446" s="221" t="str">
        <f aca="false">IF(AH446&gt;1,AVERAGE(AH444:AH446),"")</f>
        <v/>
      </c>
      <c r="AK446" s="221"/>
      <c r="AL446" s="221"/>
    </row>
    <row collapsed="false" customFormat="false" customHeight="true" hidden="false" ht="12" outlineLevel="0" r="447">
      <c r="C447" s="214" t="s">
        <v>22</v>
      </c>
      <c r="D447" s="117" t="n">
        <f aca="false">AE447</f>
        <v>0</v>
      </c>
      <c r="E447" s="117"/>
      <c r="F447" s="225"/>
      <c r="G447" s="131"/>
      <c r="H447" s="131"/>
      <c r="I447" s="132" t="n">
        <f aca="false">SUM(I440:I446)/60</f>
        <v>0</v>
      </c>
      <c r="J447" s="133"/>
      <c r="K447" s="131"/>
      <c r="L447" s="131"/>
      <c r="M447" s="131"/>
      <c r="N447" s="131"/>
      <c r="O447" s="131"/>
      <c r="P447" s="131"/>
      <c r="Q447" s="131"/>
      <c r="R447" s="131"/>
      <c r="S447" s="131"/>
      <c r="T447" s="131"/>
      <c r="U447" s="226" t="s">
        <v>135</v>
      </c>
      <c r="V447" s="190"/>
      <c r="W447" s="227" t="n">
        <f aca="false">SUM(W440:W446)</f>
        <v>0</v>
      </c>
      <c r="X447" s="227" t="n">
        <f aca="false">SUM(X440:X446)</f>
        <v>0</v>
      </c>
      <c r="Y447" s="227" t="n">
        <f aca="false">SUM(Y440:Y446)</f>
        <v>0</v>
      </c>
      <c r="Z447" s="227" t="n">
        <f aca="false">SUM(Z440:Z446)</f>
        <v>0</v>
      </c>
      <c r="AA447" s="227" t="n">
        <f aca="false">SUM(AA440:AA446)</f>
        <v>0</v>
      </c>
      <c r="AB447" s="227" t="n">
        <f aca="false">SUM(AB440:AB446)</f>
        <v>0</v>
      </c>
      <c r="AC447" s="227" t="n">
        <f aca="false">SUM(AC440:AC446)</f>
        <v>0</v>
      </c>
      <c r="AD447" s="227" t="n">
        <f aca="false">SUM(AD440:AD446)</f>
        <v>0</v>
      </c>
      <c r="AE447" s="227" t="n">
        <f aca="false">SUM(AE440:AE446)</f>
        <v>0</v>
      </c>
      <c r="AF447" s="228" t="n">
        <f aca="false">SUM(AF440:AF446)</f>
        <v>0</v>
      </c>
      <c r="AG447" s="228" t="n">
        <f aca="false">SUM(AG440:AG446)</f>
        <v>0</v>
      </c>
      <c r="AH447" s="228" t="n">
        <f aca="false">SUM(AH440:AH446)</f>
        <v>0</v>
      </c>
      <c r="AI447" s="221"/>
      <c r="AJ447" s="221"/>
      <c r="AK447" s="221" t="b">
        <f aca="false">IF(AH447&gt;1,AVERAGE(AH447,AH438,AH429,AH420,AH411))</f>
        <v>0</v>
      </c>
      <c r="AL447" s="221" t="b">
        <f aca="false">IF(AH447&gt;1,AVERAGE(AH447,AH438))</f>
        <v>0</v>
      </c>
    </row>
    <row collapsed="false" customFormat="false" customHeight="true" hidden="false" ht="12" outlineLevel="0" r="448">
      <c r="E448" s="117"/>
      <c r="F448" s="230" t="s">
        <v>263</v>
      </c>
      <c r="W448" s="117"/>
      <c r="X448" s="117"/>
      <c r="Y448" s="117"/>
      <c r="Z448" s="117"/>
      <c r="AA448" s="117"/>
      <c r="AB448" s="117"/>
      <c r="AC448" s="117"/>
      <c r="AD448" s="117"/>
      <c r="AE448" s="117"/>
      <c r="AF448" s="231" t="str">
        <f aca="false">IF(SUM(W448:AE448)&gt;0,(SUM(W448:AE448)),"")</f>
        <v/>
      </c>
    </row>
    <row collapsed="false" customFormat="false" customHeight="true" hidden="false" ht="12" outlineLevel="0" r="449">
      <c r="A449" s="212" t="s">
        <v>12</v>
      </c>
      <c r="B449" s="213" t="n">
        <f aca="false">I456</f>
        <v>0</v>
      </c>
      <c r="C449" s="214" t="s">
        <v>15</v>
      </c>
      <c r="D449" s="117" t="n">
        <f aca="false">X456</f>
        <v>0</v>
      </c>
      <c r="F449" s="215" t="inlineStr">
        <f aca="false">F446+1</f>
        <is>
          <t/>
        </is>
      </c>
      <c r="G449" s="119"/>
      <c r="H449" s="119"/>
      <c r="I449" s="120"/>
      <c r="J449" s="121"/>
      <c r="K449" s="121"/>
      <c r="L449" s="121"/>
      <c r="M449" s="121"/>
      <c r="N449" s="121"/>
      <c r="O449" s="121"/>
      <c r="P449" s="121"/>
      <c r="Q449" s="121"/>
      <c r="R449" s="122"/>
      <c r="S449" s="122"/>
      <c r="T449" s="122"/>
      <c r="U449" s="217"/>
      <c r="V449" s="218" t="n">
        <f aca="false">$V$2</f>
        <v>1</v>
      </c>
      <c r="W449" s="219" t="n">
        <f aca="false">IF(J449&lt;&gt;0,VLOOKUP(J449,Max_tider,2,0),0)</f>
        <v>0</v>
      </c>
      <c r="X449" s="219" t="n">
        <f aca="false">IF(K449&lt;&gt;0,VLOOKUP(K449,AT_tider,2,0),0)</f>
        <v>0</v>
      </c>
      <c r="Y449" s="219" t="n">
        <f aca="false">IF(L449&lt;&gt;0,VLOOKUP(L449,SubAT_tider,2,0),0)</f>
        <v>0</v>
      </c>
      <c r="Z449" s="219" t="n">
        <f aca="false">IF(M449&lt;&gt;0,VLOOKUP(M449,IG_tider,2,0),0)</f>
        <v>0</v>
      </c>
      <c r="AA449" s="219"/>
      <c r="AB449" s="219"/>
      <c r="AC449" s="219" t="n">
        <f aca="false">IF(P449&lt;&gt;0,VLOOKUP(P449,Power_tider,2,0),0)</f>
        <v>0</v>
      </c>
      <c r="AD449" s="219" t="n">
        <f aca="false">IF(Q449&lt;&gt;0,VLOOKUP(Q449,FS_tider,2,0),0)</f>
        <v>0</v>
      </c>
      <c r="AE449" s="218"/>
      <c r="AF449" s="218" t="n">
        <f aca="false">SUM(W449:AE449)</f>
        <v>0</v>
      </c>
      <c r="AG449" s="220" t="n">
        <f aca="false">((AC449*2)+(W449*2)+(X449*1)+(Y449*0.77)+(Z449*0.68)+(AD449*0.8))</f>
        <v>0</v>
      </c>
      <c r="AH449" s="220" t="n">
        <f aca="false">(AG449+(((I449*V449)-SUM(W449:AE449))*0.3))</f>
        <v>0</v>
      </c>
      <c r="AI449" s="221" t="str">
        <f aca="false">IF(AH449&gt;1,AVERAGE(AH446,AH449),"")</f>
        <v/>
      </c>
      <c r="AJ449" s="221" t="str">
        <f aca="false">IF(AH449&gt;1,AVERAGE(AH445,AH446,AH449),"")</f>
        <v/>
      </c>
      <c r="AK449" s="221"/>
      <c r="AL449" s="221"/>
    </row>
    <row collapsed="false" customFormat="false" customHeight="true" hidden="false" ht="12" outlineLevel="0" r="450">
      <c r="A450" s="222" t="s">
        <v>13</v>
      </c>
      <c r="B450" s="213" t="n">
        <f aca="false">W456</f>
        <v>0</v>
      </c>
      <c r="C450" s="214" t="s">
        <v>16</v>
      </c>
      <c r="D450" s="117" t="n">
        <f aca="false">Y456</f>
        <v>0</v>
      </c>
      <c r="F450" s="215" t="inlineStr">
        <f aca="false">F449+1</f>
        <is>
          <t/>
        </is>
      </c>
      <c r="G450" s="119"/>
      <c r="H450" s="119"/>
      <c r="I450" s="120"/>
      <c r="J450" s="121"/>
      <c r="K450" s="121"/>
      <c r="L450" s="121"/>
      <c r="M450" s="121"/>
      <c r="N450" s="126"/>
      <c r="O450" s="126"/>
      <c r="P450" s="126"/>
      <c r="Q450" s="121"/>
      <c r="R450" s="122"/>
      <c r="S450" s="122"/>
      <c r="T450" s="122"/>
      <c r="U450" s="217"/>
      <c r="V450" s="218" t="n">
        <f aca="false">$V$2</f>
        <v>1</v>
      </c>
      <c r="W450" s="219" t="n">
        <f aca="false">IF(J450&lt;&gt;0,VLOOKUP(J450,Max_tider,2,0),0)</f>
        <v>0</v>
      </c>
      <c r="X450" s="219" t="n">
        <f aca="false">IF(K450&lt;&gt;0,VLOOKUP(K450,AT_tider,2,0),0)</f>
        <v>0</v>
      </c>
      <c r="Y450" s="219" t="n">
        <f aca="false">IF(L450&lt;&gt;0,VLOOKUP(L450,SubAT_tider,2,0),0)</f>
        <v>0</v>
      </c>
      <c r="Z450" s="219" t="n">
        <f aca="false">IF(M450&lt;&gt;0,VLOOKUP(M450,IG_tider,2,0),0)</f>
        <v>0</v>
      </c>
      <c r="AA450" s="219"/>
      <c r="AB450" s="219"/>
      <c r="AC450" s="219" t="n">
        <f aca="false">IF(P450&lt;&gt;0,VLOOKUP(P450,Power_tider,2,0),0)</f>
        <v>0</v>
      </c>
      <c r="AD450" s="219" t="n">
        <f aca="false">IF(Q450&lt;&gt;0,VLOOKUP(Q450,FS_tider,2,0),0)</f>
        <v>0</v>
      </c>
      <c r="AE450" s="218"/>
      <c r="AF450" s="218" t="n">
        <f aca="false">SUM(W450:AE450)</f>
        <v>0</v>
      </c>
      <c r="AG450" s="220" t="n">
        <f aca="false">((AC450*2)+(W450*2)+(X450*1)+(Y450*0.77)+(Z450*0.68)+(AD450*0.8))</f>
        <v>0</v>
      </c>
      <c r="AH450" s="220" t="n">
        <f aca="false">(AG450+(((I450*V450)-SUM(W450:AE450))*0.3))</f>
        <v>0</v>
      </c>
      <c r="AI450" s="221" t="str">
        <f aca="false">IF(AH450&gt;1,AVERAGE(AH449:AH450),"")</f>
        <v/>
      </c>
      <c r="AJ450" s="221" t="str">
        <f aca="false">IF(AH450&gt;1,AVERAGE(AH446,AH449,AH450),"")</f>
        <v/>
      </c>
      <c r="AK450" s="221"/>
      <c r="AL450" s="221"/>
    </row>
    <row collapsed="false" customFormat="false" customHeight="true" hidden="false" ht="12" outlineLevel="0" r="451">
      <c r="C451" s="223" t="s">
        <v>17</v>
      </c>
      <c r="D451" s="117" t="n">
        <f aca="false">Z456</f>
        <v>0</v>
      </c>
      <c r="F451" s="215" t="inlineStr">
        <f aca="false">F450+1</f>
        <is>
          <t/>
        </is>
      </c>
      <c r="G451" s="119"/>
      <c r="H451" s="119"/>
      <c r="I451" s="126"/>
      <c r="J451" s="126"/>
      <c r="K451" s="126"/>
      <c r="L451" s="126"/>
      <c r="M451" s="126"/>
      <c r="N451" s="126"/>
      <c r="O451" s="126"/>
      <c r="P451" s="126"/>
      <c r="Q451" s="126"/>
      <c r="R451" s="122"/>
      <c r="S451" s="122"/>
      <c r="T451" s="122"/>
      <c r="U451" s="224"/>
      <c r="V451" s="218" t="n">
        <f aca="false">$V$2</f>
        <v>1</v>
      </c>
      <c r="W451" s="219" t="n">
        <f aca="false">IF(J451&lt;&gt;0,VLOOKUP(J451,Max_tider,2,0),0)</f>
        <v>0</v>
      </c>
      <c r="X451" s="219" t="n">
        <f aca="false">IF(K451&lt;&gt;0,VLOOKUP(K451,AT_tider,2,0),0)</f>
        <v>0</v>
      </c>
      <c r="Y451" s="219" t="n">
        <f aca="false">IF(L451&lt;&gt;0,VLOOKUP(L451,SubAT_tider,2,0),0)</f>
        <v>0</v>
      </c>
      <c r="Z451" s="219" t="n">
        <f aca="false">IF(M451&lt;&gt;0,VLOOKUP(M451,IG_tider,2,0),0)</f>
        <v>0</v>
      </c>
      <c r="AA451" s="219"/>
      <c r="AB451" s="219"/>
      <c r="AC451" s="219" t="n">
        <f aca="false">IF(P451&lt;&gt;0,VLOOKUP(P451,Power_tider,2,0),0)</f>
        <v>0</v>
      </c>
      <c r="AD451" s="219" t="n">
        <f aca="false">IF(Q451&lt;&gt;0,VLOOKUP(Q451,FS_tider,2,0),0)</f>
        <v>0</v>
      </c>
      <c r="AE451" s="218"/>
      <c r="AF451" s="218" t="n">
        <f aca="false">SUM(W451:AE451)</f>
        <v>0</v>
      </c>
      <c r="AG451" s="220" t="n">
        <f aca="false">((AC451*2)+(W451*2)+(X451*1)+(Y451*0.77)+(Z451*0.68)+(AD451*0.8))</f>
        <v>0</v>
      </c>
      <c r="AH451" s="220" t="n">
        <f aca="false">(AG451+(((I451*V451)-SUM(W451:AE451))*0.3))</f>
        <v>0</v>
      </c>
      <c r="AI451" s="221" t="str">
        <f aca="false">IF(AH451&gt;1,AVERAGE(AH450:AH451),"")</f>
        <v/>
      </c>
      <c r="AJ451" s="221" t="str">
        <f aca="false">IF(AH451&gt;1,AVERAGE(AH449:AH451),"")</f>
        <v/>
      </c>
      <c r="AK451" s="221"/>
      <c r="AL451" s="221"/>
    </row>
    <row collapsed="false" customFormat="false" customHeight="true" hidden="false" ht="12" outlineLevel="0" r="452">
      <c r="C452" s="223" t="s">
        <v>69</v>
      </c>
      <c r="D452" s="117" t="n">
        <f aca="false">AA456</f>
        <v>0</v>
      </c>
      <c r="F452" s="215" t="inlineStr">
        <f aca="false">F451+1</f>
        <is>
          <t/>
        </is>
      </c>
      <c r="G452" s="119"/>
      <c r="H452" s="119"/>
      <c r="I452" s="120"/>
      <c r="J452" s="121"/>
      <c r="K452" s="121"/>
      <c r="L452" s="121"/>
      <c r="M452" s="121"/>
      <c r="N452" s="121"/>
      <c r="O452" s="121"/>
      <c r="P452" s="121"/>
      <c r="Q452" s="121"/>
      <c r="R452" s="122"/>
      <c r="S452" s="122"/>
      <c r="T452" s="122"/>
      <c r="U452" s="217"/>
      <c r="V452" s="218" t="n">
        <f aca="false">$V$2</f>
        <v>1</v>
      </c>
      <c r="W452" s="219" t="n">
        <f aca="false">IF(J452&lt;&gt;0,VLOOKUP(J452,Max_tider,2,0),0)</f>
        <v>0</v>
      </c>
      <c r="X452" s="219" t="n">
        <f aca="false">IF(K452&lt;&gt;0,VLOOKUP(K452,AT_tider,2,0),0)</f>
        <v>0</v>
      </c>
      <c r="Y452" s="219" t="n">
        <f aca="false">IF(L452&lt;&gt;0,VLOOKUP(L452,SubAT_tider,2,0),0)</f>
        <v>0</v>
      </c>
      <c r="Z452" s="219" t="n">
        <f aca="false">IF(M452&lt;&gt;0,VLOOKUP(M452,IG_tider,2,0),0)</f>
        <v>0</v>
      </c>
      <c r="AA452" s="219"/>
      <c r="AB452" s="219"/>
      <c r="AC452" s="219" t="n">
        <f aca="false">IF(P452&lt;&gt;0,VLOOKUP(P452,Power_tider,2,0),0)</f>
        <v>0</v>
      </c>
      <c r="AD452" s="219" t="n">
        <f aca="false">IF(Q452&lt;&gt;0,VLOOKUP(Q452,FS_tider,2,0),0)</f>
        <v>0</v>
      </c>
      <c r="AE452" s="218"/>
      <c r="AF452" s="218" t="n">
        <f aca="false">SUM(W452:AE452)</f>
        <v>0</v>
      </c>
      <c r="AG452" s="220" t="n">
        <f aca="false">((AC452*2)+(W452*2)+(X452*1)+(Y452*0.77)+(Z452*0.68)+(AD452*0.8))</f>
        <v>0</v>
      </c>
      <c r="AH452" s="220" t="n">
        <f aca="false">(AG452+(((I452*V452)-SUM(W452:AE452))*0.3))</f>
        <v>0</v>
      </c>
      <c r="AI452" s="221" t="str">
        <f aca="false">IF(AH452&gt;1,AVERAGE(AH451:AH452),"")</f>
        <v/>
      </c>
      <c r="AJ452" s="221" t="str">
        <f aca="false">IF(AH452&gt;1,AVERAGE(AH450:AH452),"")</f>
        <v/>
      </c>
      <c r="AK452" s="221"/>
      <c r="AL452" s="221"/>
    </row>
    <row collapsed="false" customFormat="false" customHeight="true" hidden="false" ht="12" outlineLevel="0" r="453">
      <c r="C453" s="223" t="s">
        <v>70</v>
      </c>
      <c r="D453" s="117" t="n">
        <f aca="false">AB456</f>
        <v>0</v>
      </c>
      <c r="F453" s="215" t="inlineStr">
        <f aca="false">F452+1</f>
        <is>
          <t/>
        </is>
      </c>
      <c r="G453" s="119"/>
      <c r="H453" s="119"/>
      <c r="I453" s="120"/>
      <c r="J453" s="121"/>
      <c r="K453" s="121"/>
      <c r="L453" s="121"/>
      <c r="M453" s="121"/>
      <c r="N453" s="121"/>
      <c r="O453" s="121"/>
      <c r="P453" s="121"/>
      <c r="Q453" s="121"/>
      <c r="R453" s="122"/>
      <c r="S453" s="122"/>
      <c r="T453" s="122"/>
      <c r="U453" s="224"/>
      <c r="V453" s="218" t="n">
        <f aca="false">$V$2</f>
        <v>1</v>
      </c>
      <c r="W453" s="219" t="n">
        <f aca="false">IF(J453&lt;&gt;0,VLOOKUP(J453,Max_tider,2,0),0)</f>
        <v>0</v>
      </c>
      <c r="X453" s="219" t="n">
        <f aca="false">IF(K453&lt;&gt;0,VLOOKUP(K453,AT_tider,2,0),0)</f>
        <v>0</v>
      </c>
      <c r="Y453" s="219" t="n">
        <f aca="false">IF(L453&lt;&gt;0,VLOOKUP(L453,SubAT_tider,2,0),0)</f>
        <v>0</v>
      </c>
      <c r="Z453" s="219" t="n">
        <f aca="false">IF(M453&lt;&gt;0,VLOOKUP(M453,IG_tider,2,0),0)</f>
        <v>0</v>
      </c>
      <c r="AA453" s="219"/>
      <c r="AB453" s="219"/>
      <c r="AC453" s="219" t="n">
        <f aca="false">IF(P453&lt;&gt;0,VLOOKUP(P453,Power_tider,2,0),0)</f>
        <v>0</v>
      </c>
      <c r="AD453" s="219" t="n">
        <f aca="false">IF(Q453&lt;&gt;0,VLOOKUP(Q453,FS_tider,2,0),0)</f>
        <v>0</v>
      </c>
      <c r="AE453" s="218"/>
      <c r="AF453" s="218" t="n">
        <f aca="false">SUM(W453:AE453)</f>
        <v>0</v>
      </c>
      <c r="AG453" s="220" t="n">
        <f aca="false">((AC453*2)+(W453*2)+(X453*1)+(Y453*0.77)+(Z453*0.68)+(AD453*0.8))</f>
        <v>0</v>
      </c>
      <c r="AH453" s="220" t="n">
        <f aca="false">(AG453+(((I453*V453)-SUM(W453:AE453))*0.3))</f>
        <v>0</v>
      </c>
      <c r="AI453" s="221" t="str">
        <f aca="false">IF(AH453&gt;1,AVERAGE(AH452:AH453),"")</f>
        <v/>
      </c>
      <c r="AJ453" s="221" t="str">
        <f aca="false">IF(AH453&gt;1,AVERAGE(AH451:AH453),"")</f>
        <v/>
      </c>
      <c r="AK453" s="221"/>
      <c r="AL453" s="221"/>
    </row>
    <row collapsed="false" customFormat="false" customHeight="true" hidden="false" ht="12" outlineLevel="0" r="454">
      <c r="C454" s="214" t="s">
        <v>20</v>
      </c>
      <c r="D454" s="117" t="n">
        <f aca="false">AC456</f>
        <v>0</v>
      </c>
      <c r="F454" s="215" t="inlineStr">
        <f aca="false">F453+1</f>
        <is>
          <t/>
        </is>
      </c>
      <c r="G454" s="119"/>
      <c r="H454" s="119"/>
      <c r="I454" s="120"/>
      <c r="J454" s="121"/>
      <c r="K454" s="121"/>
      <c r="L454" s="121"/>
      <c r="M454" s="121"/>
      <c r="N454" s="121"/>
      <c r="O454" s="121"/>
      <c r="P454" s="121"/>
      <c r="Q454" s="121"/>
      <c r="R454" s="122"/>
      <c r="S454" s="122"/>
      <c r="T454" s="122"/>
      <c r="U454" s="224"/>
      <c r="V454" s="218" t="n">
        <f aca="false">$V$2</f>
        <v>1</v>
      </c>
      <c r="W454" s="219" t="n">
        <f aca="false">IF(J454&lt;&gt;0,VLOOKUP(J454,Max_tider,2,0),0)</f>
        <v>0</v>
      </c>
      <c r="X454" s="219" t="n">
        <f aca="false">IF(K454&lt;&gt;0,VLOOKUP(K454,AT_tider,2,0),0)</f>
        <v>0</v>
      </c>
      <c r="Y454" s="219" t="n">
        <f aca="false">IF(L454&lt;&gt;0,VLOOKUP(L454,SubAT_tider,2,0),0)</f>
        <v>0</v>
      </c>
      <c r="Z454" s="219" t="n">
        <f aca="false">IF(M454&lt;&gt;0,VLOOKUP(M454,IG_tider,2,0),0)</f>
        <v>0</v>
      </c>
      <c r="AA454" s="219"/>
      <c r="AB454" s="219"/>
      <c r="AC454" s="219" t="n">
        <f aca="false">IF(P454&lt;&gt;0,VLOOKUP(P454,Power_tider,2,0),0)</f>
        <v>0</v>
      </c>
      <c r="AD454" s="219" t="n">
        <f aca="false">IF(Q454&lt;&gt;0,VLOOKUP(Q454,FS_tider,2,0),0)</f>
        <v>0</v>
      </c>
      <c r="AE454" s="218"/>
      <c r="AF454" s="218" t="n">
        <f aca="false">SUM(W454:AE454)</f>
        <v>0</v>
      </c>
      <c r="AG454" s="220" t="n">
        <f aca="false">((AC454*2)+(W454*2)+(X454*1)+(Y454*0.77)+(Z454*0.68)+(AD454*0.8))</f>
        <v>0</v>
      </c>
      <c r="AH454" s="220" t="n">
        <f aca="false">(AG454+(((I454*V454)-SUM(W454:AE454))*0.3))</f>
        <v>0</v>
      </c>
      <c r="AI454" s="221" t="str">
        <f aca="false">IF(AH454&gt;1,AVERAGE(AH453:AH454),"")</f>
        <v/>
      </c>
      <c r="AJ454" s="221" t="str">
        <f aca="false">IF(AH454&gt;1,AVERAGE(AH452:AH454),"")</f>
        <v/>
      </c>
      <c r="AK454" s="221"/>
      <c r="AL454" s="221"/>
    </row>
    <row collapsed="false" customFormat="false" customHeight="true" hidden="false" ht="12" outlineLevel="0" r="455">
      <c r="C455" s="214" t="s">
        <v>21</v>
      </c>
      <c r="D455" s="117" t="n">
        <f aca="false">AD456</f>
        <v>0</v>
      </c>
      <c r="F455" s="215" t="inlineStr">
        <f aca="false">F454+1</f>
        <is>
          <t/>
        </is>
      </c>
      <c r="G455" s="119"/>
      <c r="H455" s="119"/>
      <c r="I455" s="120"/>
      <c r="J455" s="121"/>
      <c r="K455" s="121"/>
      <c r="L455" s="121"/>
      <c r="M455" s="121"/>
      <c r="N455" s="121"/>
      <c r="O455" s="121"/>
      <c r="P455" s="121"/>
      <c r="Q455" s="121"/>
      <c r="R455" s="122"/>
      <c r="S455" s="122"/>
      <c r="T455" s="122"/>
      <c r="U455" s="224"/>
      <c r="V455" s="218" t="n">
        <f aca="false">$V$2</f>
        <v>1</v>
      </c>
      <c r="W455" s="219" t="n">
        <f aca="false">IF(J455&lt;&gt;0,VLOOKUP(J455,Max_tider,2,0),0)</f>
        <v>0</v>
      </c>
      <c r="X455" s="219" t="n">
        <f aca="false">IF(K455&lt;&gt;0,VLOOKUP(K455,AT_tider,2,0),0)</f>
        <v>0</v>
      </c>
      <c r="Y455" s="219" t="n">
        <f aca="false">IF(L455&lt;&gt;0,VLOOKUP(L455,SubAT_tider,2,0),0)</f>
        <v>0</v>
      </c>
      <c r="Z455" s="219" t="n">
        <f aca="false">IF(M455&lt;&gt;0,VLOOKUP(M455,IG_tider,2,0),0)</f>
        <v>0</v>
      </c>
      <c r="AA455" s="219"/>
      <c r="AB455" s="219"/>
      <c r="AC455" s="219" t="n">
        <f aca="false">IF(P455&lt;&gt;0,VLOOKUP(P455,Power_tider,2,0),0)</f>
        <v>0</v>
      </c>
      <c r="AD455" s="219" t="n">
        <f aca="false">IF(Q455&lt;&gt;0,VLOOKUP(Q455,FS_tider,2,0),0)</f>
        <v>0</v>
      </c>
      <c r="AE455" s="218"/>
      <c r="AF455" s="218" t="n">
        <f aca="false">SUM(W455:AE455)</f>
        <v>0</v>
      </c>
      <c r="AG455" s="220" t="n">
        <f aca="false">((AC455*2)+(W455*2)+(X455*1)+(Y455*0.77)+(Z455*0.68)+(AD455*0.8))</f>
        <v>0</v>
      </c>
      <c r="AH455" s="220" t="n">
        <f aca="false">(AG455+(((I455*V455)-SUM(W455:AE455))*0.3))</f>
        <v>0</v>
      </c>
      <c r="AI455" s="221" t="str">
        <f aca="false">IF(AH455&gt;1,AVERAGE(AH454:AH455),"")</f>
        <v/>
      </c>
      <c r="AJ455" s="221" t="str">
        <f aca="false">IF(AH455&gt;1,AVERAGE(AH453:AH455),"")</f>
        <v/>
      </c>
      <c r="AK455" s="221"/>
      <c r="AL455" s="221"/>
    </row>
    <row collapsed="false" customFormat="false" customHeight="true" hidden="false" ht="12" outlineLevel="0" r="456">
      <c r="C456" s="214" t="s">
        <v>22</v>
      </c>
      <c r="D456" s="117" t="n">
        <f aca="false">AE456</f>
        <v>0</v>
      </c>
      <c r="E456" s="117"/>
      <c r="F456" s="225"/>
      <c r="G456" s="131"/>
      <c r="H456" s="131"/>
      <c r="I456" s="132" t="n">
        <f aca="false">SUM(I449:I455)/60</f>
        <v>0</v>
      </c>
      <c r="J456" s="133"/>
      <c r="K456" s="131"/>
      <c r="L456" s="131"/>
      <c r="M456" s="131"/>
      <c r="N456" s="131"/>
      <c r="O456" s="131"/>
      <c r="P456" s="131"/>
      <c r="Q456" s="131"/>
      <c r="R456" s="131"/>
      <c r="S456" s="131"/>
      <c r="T456" s="131"/>
      <c r="U456" s="226" t="s">
        <v>135</v>
      </c>
      <c r="V456" s="190"/>
      <c r="W456" s="227" t="n">
        <f aca="false">SUM(W449:W455)</f>
        <v>0</v>
      </c>
      <c r="X456" s="227" t="n">
        <f aca="false">SUM(X449:X455)</f>
        <v>0</v>
      </c>
      <c r="Y456" s="227" t="n">
        <f aca="false">SUM(Y449:Y455)</f>
        <v>0</v>
      </c>
      <c r="Z456" s="227" t="n">
        <f aca="false">SUM(Z449:Z455)</f>
        <v>0</v>
      </c>
      <c r="AA456" s="227" t="n">
        <f aca="false">SUM(AA449:AA455)</f>
        <v>0</v>
      </c>
      <c r="AB456" s="227" t="n">
        <f aca="false">SUM(AB449:AB455)</f>
        <v>0</v>
      </c>
      <c r="AC456" s="227" t="n">
        <f aca="false">SUM(AC449:AC455)</f>
        <v>0</v>
      </c>
      <c r="AD456" s="227" t="n">
        <f aca="false">SUM(AD449:AD455)</f>
        <v>0</v>
      </c>
      <c r="AE456" s="227" t="n">
        <f aca="false">SUM(AE449:AE455)</f>
        <v>0</v>
      </c>
      <c r="AF456" s="228" t="n">
        <f aca="false">SUM(AF449:AF455)</f>
        <v>0</v>
      </c>
      <c r="AG456" s="228" t="n">
        <f aca="false">SUM(AG449:AG455)</f>
        <v>0</v>
      </c>
      <c r="AH456" s="228" t="n">
        <f aca="false">SUM(AH449:AH455)</f>
        <v>0</v>
      </c>
      <c r="AI456" s="221"/>
      <c r="AJ456" s="221"/>
      <c r="AK456" s="221" t="b">
        <f aca="false">IF(AH456&gt;1,AVERAGE(AH456,AH447,AH438,AH429,AH420))</f>
        <v>0</v>
      </c>
      <c r="AL456" s="221" t="b">
        <f aca="false">IF(AH456&gt;1,AVERAGE(AH456,AH447))</f>
        <v>0</v>
      </c>
    </row>
    <row collapsed="false" customFormat="false" customHeight="true" hidden="false" ht="12" outlineLevel="0" r="457">
      <c r="E457" s="117"/>
      <c r="F457" s="230" t="s">
        <v>264</v>
      </c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231" t="str">
        <f aca="false">IF(SUM(W457:AE457)&gt;0,(SUM(W457:AE457)),"")</f>
        <v/>
      </c>
    </row>
    <row collapsed="false" customFormat="false" customHeight="true" hidden="false" ht="12" outlineLevel="0" r="458">
      <c r="A458" s="212" t="s">
        <v>12</v>
      </c>
      <c r="B458" s="213" t="n">
        <f aca="false">I465</f>
        <v>0</v>
      </c>
      <c r="C458" s="214" t="s">
        <v>15</v>
      </c>
      <c r="D458" s="117" t="n">
        <f aca="false">X465</f>
        <v>0</v>
      </c>
      <c r="F458" s="215" t="inlineStr">
        <f aca="false">F455+1</f>
        <is>
          <t/>
        </is>
      </c>
      <c r="G458" s="119"/>
      <c r="H458" s="119"/>
      <c r="I458" s="120"/>
      <c r="J458" s="121"/>
      <c r="K458" s="121"/>
      <c r="L458" s="121"/>
      <c r="M458" s="121"/>
      <c r="N458" s="121"/>
      <c r="O458" s="121"/>
      <c r="P458" s="121"/>
      <c r="Q458" s="121"/>
      <c r="R458" s="122"/>
      <c r="S458" s="122"/>
      <c r="T458" s="122"/>
      <c r="U458" s="217"/>
      <c r="V458" s="218" t="n">
        <f aca="false">$V$2</f>
        <v>1</v>
      </c>
      <c r="W458" s="219" t="n">
        <f aca="false">IF(J458&lt;&gt;0,VLOOKUP(J458,Max_tider,2,0),0)</f>
        <v>0</v>
      </c>
      <c r="X458" s="219" t="n">
        <f aca="false">IF(K458&lt;&gt;0,VLOOKUP(K458,AT_tider,2,0),0)</f>
        <v>0</v>
      </c>
      <c r="Y458" s="219" t="n">
        <f aca="false">IF(L458&lt;&gt;0,VLOOKUP(L458,SubAT_tider,2,0),0)</f>
        <v>0</v>
      </c>
      <c r="Z458" s="219" t="n">
        <f aca="false">IF(M458&lt;&gt;0,VLOOKUP(M458,IG_tider,2,0),0)</f>
        <v>0</v>
      </c>
      <c r="AA458" s="219"/>
      <c r="AB458" s="219"/>
      <c r="AC458" s="219" t="n">
        <f aca="false">IF(P458&lt;&gt;0,VLOOKUP(P458,Power_tider,2,0),0)</f>
        <v>0</v>
      </c>
      <c r="AD458" s="219" t="n">
        <f aca="false">IF(Q458&lt;&gt;0,VLOOKUP(Q458,FS_tider,2,0),0)</f>
        <v>0</v>
      </c>
      <c r="AE458" s="218"/>
      <c r="AF458" s="218" t="n">
        <f aca="false">SUM(W458:AE458)</f>
        <v>0</v>
      </c>
      <c r="AG458" s="220" t="n">
        <f aca="false">((AC458*2)+(W458*2)+(X458*1)+(Y458*0.77)+(Z458*0.68)+(AD458*0.8))</f>
        <v>0</v>
      </c>
      <c r="AH458" s="220" t="n">
        <f aca="false">(AG458+(((I458*V458)-SUM(W458:AE458))*0.3))</f>
        <v>0</v>
      </c>
      <c r="AI458" s="221" t="str">
        <f aca="false">IF(AH458&gt;1,AVERAGE(AH455,AH458),"")</f>
        <v/>
      </c>
      <c r="AJ458" s="221" t="str">
        <f aca="false">IF(AH458&gt;1,AVERAGE(AH454,AH455,AH458),"")</f>
        <v/>
      </c>
      <c r="AK458" s="221"/>
      <c r="AL458" s="221"/>
    </row>
    <row collapsed="false" customFormat="false" customHeight="true" hidden="false" ht="12" outlineLevel="0" r="459">
      <c r="A459" s="222" t="s">
        <v>13</v>
      </c>
      <c r="B459" s="213" t="n">
        <f aca="false">W465</f>
        <v>0</v>
      </c>
      <c r="C459" s="214" t="s">
        <v>16</v>
      </c>
      <c r="D459" s="117" t="n">
        <f aca="false">Y465</f>
        <v>0</v>
      </c>
      <c r="F459" s="215" t="inlineStr">
        <f aca="false">F458+1</f>
        <is>
          <t/>
        </is>
      </c>
      <c r="G459" s="119"/>
      <c r="H459" s="119"/>
      <c r="I459" s="120"/>
      <c r="J459" s="121"/>
      <c r="K459" s="121"/>
      <c r="L459" s="121"/>
      <c r="M459" s="121"/>
      <c r="N459" s="126"/>
      <c r="O459" s="126"/>
      <c r="P459" s="126"/>
      <c r="Q459" s="121"/>
      <c r="R459" s="122"/>
      <c r="S459" s="122"/>
      <c r="T459" s="122"/>
      <c r="U459" s="217"/>
      <c r="V459" s="218" t="n">
        <f aca="false">$V$2</f>
        <v>1</v>
      </c>
      <c r="W459" s="219" t="n">
        <f aca="false">IF(J459&lt;&gt;0,VLOOKUP(J459,Max_tider,2,0),0)</f>
        <v>0</v>
      </c>
      <c r="X459" s="219" t="n">
        <f aca="false">IF(K459&lt;&gt;0,VLOOKUP(K459,AT_tider,2,0),0)</f>
        <v>0</v>
      </c>
      <c r="Y459" s="219" t="n">
        <f aca="false">IF(L459&lt;&gt;0,VLOOKUP(L459,SubAT_tider,2,0),0)</f>
        <v>0</v>
      </c>
      <c r="Z459" s="219" t="n">
        <f aca="false">IF(M459&lt;&gt;0,VLOOKUP(M459,IG_tider,2,0),0)</f>
        <v>0</v>
      </c>
      <c r="AA459" s="219"/>
      <c r="AB459" s="219"/>
      <c r="AC459" s="219" t="n">
        <f aca="false">IF(P459&lt;&gt;0,VLOOKUP(P459,Power_tider,2,0),0)</f>
        <v>0</v>
      </c>
      <c r="AD459" s="219" t="n">
        <f aca="false">IF(Q459&lt;&gt;0,VLOOKUP(Q459,FS_tider,2,0),0)</f>
        <v>0</v>
      </c>
      <c r="AE459" s="218"/>
      <c r="AF459" s="218" t="n">
        <f aca="false">SUM(W459:AE459)</f>
        <v>0</v>
      </c>
      <c r="AG459" s="220" t="n">
        <f aca="false">((AC459*2)+(W459*2)+(X459*1)+(Y459*0.77)+(Z459*0.68)+(AD459*0.8))</f>
        <v>0</v>
      </c>
      <c r="AH459" s="220" t="n">
        <f aca="false">(AG459+(((I459*V459)-SUM(W459:AE459))*0.3))</f>
        <v>0</v>
      </c>
      <c r="AI459" s="221" t="str">
        <f aca="false">IF(AH459&gt;1,AVERAGE(AH458:AH459),"")</f>
        <v/>
      </c>
      <c r="AJ459" s="221" t="str">
        <f aca="false">IF(AH459&gt;1,AVERAGE(AH455,AH458,AH459),"")</f>
        <v/>
      </c>
      <c r="AK459" s="221"/>
      <c r="AL459" s="221"/>
    </row>
    <row collapsed="false" customFormat="false" customHeight="true" hidden="false" ht="12" outlineLevel="0" r="460">
      <c r="C460" s="223" t="s">
        <v>17</v>
      </c>
      <c r="D460" s="117" t="n">
        <f aca="false">Z465</f>
        <v>0</v>
      </c>
      <c r="F460" s="215" t="inlineStr">
        <f aca="false">F459+1</f>
        <is>
          <t/>
        </is>
      </c>
      <c r="G460" s="119"/>
      <c r="H460" s="119"/>
      <c r="I460" s="126"/>
      <c r="J460" s="126"/>
      <c r="K460" s="126"/>
      <c r="L460" s="126"/>
      <c r="M460" s="126"/>
      <c r="N460" s="126"/>
      <c r="O460" s="126"/>
      <c r="P460" s="126"/>
      <c r="Q460" s="126"/>
      <c r="R460" s="122"/>
      <c r="S460" s="122"/>
      <c r="T460" s="122"/>
      <c r="U460" s="224"/>
      <c r="V460" s="218" t="n">
        <f aca="false">$V$2</f>
        <v>1</v>
      </c>
      <c r="W460" s="219" t="n">
        <f aca="false">IF(J460&lt;&gt;0,VLOOKUP(J460,Max_tider,2,0),0)</f>
        <v>0</v>
      </c>
      <c r="X460" s="219" t="n">
        <f aca="false">IF(K460&lt;&gt;0,VLOOKUP(K460,AT_tider,2,0),0)</f>
        <v>0</v>
      </c>
      <c r="Y460" s="219" t="n">
        <f aca="false">IF(L460&lt;&gt;0,VLOOKUP(L460,SubAT_tider,2,0),0)</f>
        <v>0</v>
      </c>
      <c r="Z460" s="219" t="n">
        <f aca="false">IF(M460&lt;&gt;0,VLOOKUP(M460,IG_tider,2,0),0)</f>
        <v>0</v>
      </c>
      <c r="AA460" s="219"/>
      <c r="AB460" s="219"/>
      <c r="AC460" s="219" t="n">
        <f aca="false">IF(P460&lt;&gt;0,VLOOKUP(P460,Power_tider,2,0),0)</f>
        <v>0</v>
      </c>
      <c r="AD460" s="219" t="n">
        <f aca="false">IF(Q460&lt;&gt;0,VLOOKUP(Q460,FS_tider,2,0),0)</f>
        <v>0</v>
      </c>
      <c r="AE460" s="218"/>
      <c r="AF460" s="218" t="n">
        <f aca="false">SUM(W460:AE460)</f>
        <v>0</v>
      </c>
      <c r="AG460" s="220" t="n">
        <f aca="false">((AC460*2)+(W460*2)+(X460*1)+(Y460*0.77)+(Z460*0.68)+(AD460*0.8))</f>
        <v>0</v>
      </c>
      <c r="AH460" s="220" t="n">
        <f aca="false">(AG460+(((I460*V460)-SUM(W460:AE460))*0.3))</f>
        <v>0</v>
      </c>
      <c r="AI460" s="221" t="str">
        <f aca="false">IF(AH460&gt;1,AVERAGE(AH459:AH460),"")</f>
        <v/>
      </c>
      <c r="AJ460" s="221" t="str">
        <f aca="false">IF(AH460&gt;1,AVERAGE(AH458:AH460),"")</f>
        <v/>
      </c>
      <c r="AK460" s="221"/>
      <c r="AL460" s="221"/>
    </row>
    <row collapsed="false" customFormat="false" customHeight="true" hidden="false" ht="12" outlineLevel="0" r="461">
      <c r="C461" s="223" t="s">
        <v>69</v>
      </c>
      <c r="D461" s="117" t="n">
        <f aca="false">AA465</f>
        <v>0</v>
      </c>
      <c r="F461" s="215" t="inlineStr">
        <f aca="false">F460+1</f>
        <is>
          <t/>
        </is>
      </c>
      <c r="G461" s="119"/>
      <c r="H461" s="119"/>
      <c r="I461" s="120"/>
      <c r="J461" s="121"/>
      <c r="K461" s="121"/>
      <c r="L461" s="121"/>
      <c r="M461" s="121"/>
      <c r="N461" s="121"/>
      <c r="O461" s="121"/>
      <c r="P461" s="121"/>
      <c r="Q461" s="121"/>
      <c r="R461" s="122"/>
      <c r="S461" s="122"/>
      <c r="T461" s="122"/>
      <c r="U461" s="217"/>
      <c r="V461" s="218" t="n">
        <f aca="false">$V$2</f>
        <v>1</v>
      </c>
      <c r="W461" s="219" t="n">
        <f aca="false">IF(J461&lt;&gt;0,VLOOKUP(J461,Max_tider,2,0),0)</f>
        <v>0</v>
      </c>
      <c r="X461" s="219" t="n">
        <f aca="false">IF(K461&lt;&gt;0,VLOOKUP(K461,AT_tider,2,0),0)</f>
        <v>0</v>
      </c>
      <c r="Y461" s="219" t="n">
        <f aca="false">IF(L461&lt;&gt;0,VLOOKUP(L461,SubAT_tider,2,0),0)</f>
        <v>0</v>
      </c>
      <c r="Z461" s="219" t="n">
        <f aca="false">IF(M461&lt;&gt;0,VLOOKUP(M461,IG_tider,2,0),0)</f>
        <v>0</v>
      </c>
      <c r="AA461" s="219"/>
      <c r="AB461" s="219"/>
      <c r="AC461" s="219" t="n">
        <f aca="false">IF(P461&lt;&gt;0,VLOOKUP(P461,Power_tider,2,0),0)</f>
        <v>0</v>
      </c>
      <c r="AD461" s="219" t="n">
        <f aca="false">IF(Q461&lt;&gt;0,VLOOKUP(Q461,FS_tider,2,0),0)</f>
        <v>0</v>
      </c>
      <c r="AE461" s="218"/>
      <c r="AF461" s="218" t="n">
        <f aca="false">SUM(W461:AE461)</f>
        <v>0</v>
      </c>
      <c r="AG461" s="220" t="n">
        <f aca="false">((AC461*2)+(W461*2)+(X461*1)+(Y461*0.77)+(Z461*0.68)+(AD461*0.8))</f>
        <v>0</v>
      </c>
      <c r="AH461" s="220" t="n">
        <f aca="false">(AG461+(((I461*V461)-SUM(W461:AE461))*0.3))</f>
        <v>0</v>
      </c>
      <c r="AI461" s="221" t="str">
        <f aca="false">IF(AH461&gt;1,AVERAGE(AH460:AH461),"")</f>
        <v/>
      </c>
      <c r="AJ461" s="221" t="str">
        <f aca="false">IF(AH461&gt;1,AVERAGE(AH459:AH461),"")</f>
        <v/>
      </c>
      <c r="AK461" s="221"/>
      <c r="AL461" s="221"/>
    </row>
    <row collapsed="false" customFormat="false" customHeight="true" hidden="false" ht="12" outlineLevel="0" r="462">
      <c r="C462" s="223" t="s">
        <v>70</v>
      </c>
      <c r="D462" s="117" t="n">
        <f aca="false">AB465</f>
        <v>0</v>
      </c>
      <c r="F462" s="215" t="inlineStr">
        <f aca="false">F461+1</f>
        <is>
          <t/>
        </is>
      </c>
      <c r="G462" s="119"/>
      <c r="H462" s="119"/>
      <c r="I462" s="120"/>
      <c r="J462" s="121"/>
      <c r="K462" s="121"/>
      <c r="L462" s="121"/>
      <c r="M462" s="121"/>
      <c r="N462" s="121"/>
      <c r="O462" s="121"/>
      <c r="P462" s="121"/>
      <c r="Q462" s="121"/>
      <c r="R462" s="122"/>
      <c r="S462" s="122"/>
      <c r="T462" s="122"/>
      <c r="U462" s="224"/>
      <c r="V462" s="218" t="n">
        <f aca="false">$V$2</f>
        <v>1</v>
      </c>
      <c r="W462" s="219" t="n">
        <f aca="false">IF(J462&lt;&gt;0,VLOOKUP(J462,Max_tider,2,0),0)</f>
        <v>0</v>
      </c>
      <c r="X462" s="219" t="n">
        <f aca="false">IF(K462&lt;&gt;0,VLOOKUP(K462,AT_tider,2,0),0)</f>
        <v>0</v>
      </c>
      <c r="Y462" s="219" t="n">
        <f aca="false">IF(L462&lt;&gt;0,VLOOKUP(L462,SubAT_tider,2,0),0)</f>
        <v>0</v>
      </c>
      <c r="Z462" s="219" t="n">
        <f aca="false">IF(M462&lt;&gt;0,VLOOKUP(M462,IG_tider,2,0),0)</f>
        <v>0</v>
      </c>
      <c r="AA462" s="219"/>
      <c r="AB462" s="219"/>
      <c r="AC462" s="219" t="n">
        <f aca="false">IF(P462&lt;&gt;0,VLOOKUP(P462,Power_tider,2,0),0)</f>
        <v>0</v>
      </c>
      <c r="AD462" s="219" t="n">
        <f aca="false">IF(Q462&lt;&gt;0,VLOOKUP(Q462,FS_tider,2,0),0)</f>
        <v>0</v>
      </c>
      <c r="AE462" s="218"/>
      <c r="AF462" s="218" t="n">
        <f aca="false">SUM(W462:AE462)</f>
        <v>0</v>
      </c>
      <c r="AG462" s="220" t="n">
        <f aca="false">((AC462*2)+(W462*2)+(X462*1)+(Y462*0.77)+(Z462*0.68)+(AD462*0.8))</f>
        <v>0</v>
      </c>
      <c r="AH462" s="220" t="n">
        <f aca="false">(AG462+(((I462*V462)-SUM(W462:AE462))*0.3))</f>
        <v>0</v>
      </c>
      <c r="AI462" s="221" t="str">
        <f aca="false">IF(AH462&gt;1,AVERAGE(AH461:AH462),"")</f>
        <v/>
      </c>
      <c r="AJ462" s="221" t="str">
        <f aca="false">IF(AH462&gt;1,AVERAGE(AH460:AH462),"")</f>
        <v/>
      </c>
      <c r="AK462" s="221"/>
      <c r="AL462" s="221"/>
    </row>
    <row collapsed="false" customFormat="false" customHeight="true" hidden="false" ht="12" outlineLevel="0" r="463">
      <c r="C463" s="214" t="s">
        <v>20</v>
      </c>
      <c r="D463" s="117" t="n">
        <f aca="false">AC465</f>
        <v>0</v>
      </c>
      <c r="F463" s="215" t="inlineStr">
        <f aca="false">F462+1</f>
        <is>
          <t/>
        </is>
      </c>
      <c r="G463" s="119"/>
      <c r="H463" s="119"/>
      <c r="I463" s="120"/>
      <c r="J463" s="121"/>
      <c r="K463" s="121"/>
      <c r="L463" s="121"/>
      <c r="M463" s="121"/>
      <c r="N463" s="121"/>
      <c r="O463" s="121"/>
      <c r="P463" s="121"/>
      <c r="Q463" s="121"/>
      <c r="R463" s="122"/>
      <c r="S463" s="122"/>
      <c r="T463" s="122"/>
      <c r="U463" s="224"/>
      <c r="V463" s="218" t="n">
        <f aca="false">$V$2</f>
        <v>1</v>
      </c>
      <c r="W463" s="219" t="n">
        <f aca="false">IF(J463&lt;&gt;0,VLOOKUP(J463,Max_tider,2,0),0)</f>
        <v>0</v>
      </c>
      <c r="X463" s="219" t="n">
        <f aca="false">IF(K463&lt;&gt;0,VLOOKUP(K463,AT_tider,2,0),0)</f>
        <v>0</v>
      </c>
      <c r="Y463" s="219" t="n">
        <f aca="false">IF(L463&lt;&gt;0,VLOOKUP(L463,SubAT_tider,2,0),0)</f>
        <v>0</v>
      </c>
      <c r="Z463" s="219" t="n">
        <f aca="false">IF(M463&lt;&gt;0,VLOOKUP(M463,IG_tider,2,0),0)</f>
        <v>0</v>
      </c>
      <c r="AA463" s="219"/>
      <c r="AB463" s="219"/>
      <c r="AC463" s="219" t="n">
        <f aca="false">IF(P463&lt;&gt;0,VLOOKUP(P463,Power_tider,2,0),0)</f>
        <v>0</v>
      </c>
      <c r="AD463" s="219" t="n">
        <f aca="false">IF(Q463&lt;&gt;0,VLOOKUP(Q463,FS_tider,2,0),0)</f>
        <v>0</v>
      </c>
      <c r="AE463" s="218"/>
      <c r="AF463" s="218" t="n">
        <f aca="false">SUM(W463:AE463)</f>
        <v>0</v>
      </c>
      <c r="AG463" s="220" t="n">
        <f aca="false">((AC463*2)+(W463*2)+(X463*1)+(Y463*0.77)+(Z463*0.68)+(AD463*0.8))</f>
        <v>0</v>
      </c>
      <c r="AH463" s="220" t="n">
        <f aca="false">(AG463+(((I463*V463)-SUM(W463:AE463))*0.3))</f>
        <v>0</v>
      </c>
      <c r="AI463" s="221" t="str">
        <f aca="false">IF(AH463&gt;1,AVERAGE(AH462:AH463),"")</f>
        <v/>
      </c>
      <c r="AJ463" s="221" t="str">
        <f aca="false">IF(AH463&gt;1,AVERAGE(AH461:AH463),"")</f>
        <v/>
      </c>
      <c r="AK463" s="221"/>
      <c r="AL463" s="221"/>
    </row>
    <row collapsed="false" customFormat="false" customHeight="true" hidden="false" ht="12" outlineLevel="0" r="464">
      <c r="C464" s="214" t="s">
        <v>21</v>
      </c>
      <c r="D464" s="117" t="n">
        <f aca="false">AD465</f>
        <v>0</v>
      </c>
      <c r="F464" s="215" t="inlineStr">
        <f aca="false">F463+1</f>
        <is>
          <t/>
        </is>
      </c>
      <c r="G464" s="119"/>
      <c r="H464" s="119"/>
      <c r="I464" s="120"/>
      <c r="J464" s="121"/>
      <c r="K464" s="121"/>
      <c r="L464" s="121"/>
      <c r="M464" s="121"/>
      <c r="N464" s="121"/>
      <c r="O464" s="121"/>
      <c r="P464" s="121"/>
      <c r="Q464" s="121"/>
      <c r="R464" s="122"/>
      <c r="S464" s="122"/>
      <c r="T464" s="122"/>
      <c r="U464" s="224"/>
      <c r="V464" s="218" t="n">
        <f aca="false">$V$2</f>
        <v>1</v>
      </c>
      <c r="W464" s="219" t="n">
        <f aca="false">IF(J464&lt;&gt;0,VLOOKUP(J464,Max_tider,2,0),0)</f>
        <v>0</v>
      </c>
      <c r="X464" s="219" t="n">
        <f aca="false">IF(K464&lt;&gt;0,VLOOKUP(K464,AT_tider,2,0),0)</f>
        <v>0</v>
      </c>
      <c r="Y464" s="219" t="n">
        <f aca="false">IF(L464&lt;&gt;0,VLOOKUP(L464,SubAT_tider,2,0),0)</f>
        <v>0</v>
      </c>
      <c r="Z464" s="219" t="n">
        <f aca="false">IF(M464&lt;&gt;0,VLOOKUP(M464,IG_tider,2,0),0)</f>
        <v>0</v>
      </c>
      <c r="AA464" s="219"/>
      <c r="AB464" s="219"/>
      <c r="AC464" s="219" t="n">
        <f aca="false">IF(P464&lt;&gt;0,VLOOKUP(P464,Power_tider,2,0),0)</f>
        <v>0</v>
      </c>
      <c r="AD464" s="219" t="n">
        <f aca="false">IF(Q464&lt;&gt;0,VLOOKUP(Q464,FS_tider,2,0),0)</f>
        <v>0</v>
      </c>
      <c r="AE464" s="218"/>
      <c r="AF464" s="218" t="n">
        <f aca="false">SUM(W464:AE464)</f>
        <v>0</v>
      </c>
      <c r="AG464" s="220" t="n">
        <f aca="false">((AC464*2)+(W464*2)+(X464*1)+(Y464*0.77)+(Z464*0.68)+(AD464*0.8))</f>
        <v>0</v>
      </c>
      <c r="AH464" s="220" t="n">
        <f aca="false">(AG464+(((I464*V464)-SUM(W464:AE464))*0.3))</f>
        <v>0</v>
      </c>
      <c r="AI464" s="221" t="str">
        <f aca="false">IF(AH464&gt;1,AVERAGE(AH463:AH464),"")</f>
        <v/>
      </c>
      <c r="AJ464" s="221" t="str">
        <f aca="false">IF(AH464&gt;1,AVERAGE(AH462:AH464),"")</f>
        <v/>
      </c>
      <c r="AK464" s="221"/>
      <c r="AL464" s="221"/>
    </row>
    <row collapsed="false" customFormat="false" customHeight="true" hidden="false" ht="12" outlineLevel="0" r="465">
      <c r="C465" s="214" t="s">
        <v>22</v>
      </c>
      <c r="D465" s="117" t="n">
        <f aca="false">AE465</f>
        <v>0</v>
      </c>
      <c r="E465" s="117"/>
      <c r="F465" s="225"/>
      <c r="G465" s="131"/>
      <c r="H465" s="131"/>
      <c r="I465" s="132" t="n">
        <f aca="false">SUM(I458:I464)/60</f>
        <v>0</v>
      </c>
      <c r="J465" s="133"/>
      <c r="K465" s="131"/>
      <c r="L465" s="131"/>
      <c r="M465" s="131"/>
      <c r="N465" s="131"/>
      <c r="O465" s="131"/>
      <c r="P465" s="131"/>
      <c r="Q465" s="131"/>
      <c r="R465" s="131"/>
      <c r="S465" s="131"/>
      <c r="T465" s="131"/>
      <c r="U465" s="226" t="s">
        <v>135</v>
      </c>
      <c r="V465" s="190"/>
      <c r="W465" s="227" t="n">
        <f aca="false">SUM(W458:W464)</f>
        <v>0</v>
      </c>
      <c r="X465" s="227" t="n">
        <f aca="false">SUM(X458:X464)</f>
        <v>0</v>
      </c>
      <c r="Y465" s="227" t="n">
        <f aca="false">SUM(Y458:Y464)</f>
        <v>0</v>
      </c>
      <c r="Z465" s="227" t="n">
        <f aca="false">SUM(Z458:Z464)</f>
        <v>0</v>
      </c>
      <c r="AA465" s="227" t="n">
        <f aca="false">SUM(AA458:AA464)</f>
        <v>0</v>
      </c>
      <c r="AB465" s="227" t="n">
        <f aca="false">SUM(AB458:AB464)</f>
        <v>0</v>
      </c>
      <c r="AC465" s="227" t="n">
        <f aca="false">SUM(AC458:AC464)</f>
        <v>0</v>
      </c>
      <c r="AD465" s="227" t="n">
        <f aca="false">SUM(AD458:AD464)</f>
        <v>0</v>
      </c>
      <c r="AE465" s="227" t="n">
        <f aca="false">SUM(AE458:AE464)</f>
        <v>0</v>
      </c>
      <c r="AF465" s="228" t="n">
        <f aca="false">SUM(AF458:AF464)</f>
        <v>0</v>
      </c>
      <c r="AG465" s="228" t="n">
        <f aca="false">SUM(AG458:AG464)</f>
        <v>0</v>
      </c>
      <c r="AH465" s="228" t="n">
        <f aca="false">SUM(AH458:AH464)</f>
        <v>0</v>
      </c>
      <c r="AI465" s="221"/>
      <c r="AJ465" s="221"/>
      <c r="AK465" s="221" t="b">
        <f aca="false">IF(AH465&gt;1,AVERAGE(AH465,AH456,AH447,AH438,AH429))</f>
        <v>0</v>
      </c>
      <c r="AL465" s="221" t="b">
        <f aca="false">IF(AH465&gt;1,AVERAGE(AH465,AH456))</f>
        <v>0</v>
      </c>
    </row>
    <row collapsed="false" customFormat="false" customHeight="true" hidden="false" ht="12" outlineLevel="0" r="466">
      <c r="E466" s="117"/>
      <c r="F466" s="230" t="s">
        <v>265</v>
      </c>
      <c r="W466" s="117"/>
      <c r="X466" s="117"/>
      <c r="Y466" s="117"/>
      <c r="Z466" s="117"/>
      <c r="AA466" s="117"/>
      <c r="AB466" s="117"/>
      <c r="AC466" s="117"/>
      <c r="AD466" s="117"/>
      <c r="AE466" s="117"/>
      <c r="AF466" s="231" t="str">
        <f aca="false">IF(SUM(W466:AE466)&gt;0,(SUM(W466:AE466)),"")</f>
        <v/>
      </c>
    </row>
    <row collapsed="false" customFormat="false" customHeight="true" hidden="false" ht="12" outlineLevel="0" r="467">
      <c r="A467" s="212" t="s">
        <v>12</v>
      </c>
      <c r="B467" s="213" t="n">
        <f aca="false">I474</f>
        <v>0</v>
      </c>
      <c r="C467" s="214" t="s">
        <v>15</v>
      </c>
      <c r="D467" s="117" t="n">
        <f aca="false">X474</f>
        <v>0</v>
      </c>
      <c r="F467" s="215" t="inlineStr">
        <f aca="false">F464+1</f>
        <is>
          <t/>
        </is>
      </c>
      <c r="G467" s="119"/>
      <c r="H467" s="119"/>
      <c r="I467" s="120"/>
      <c r="J467" s="121"/>
      <c r="K467" s="121"/>
      <c r="L467" s="121"/>
      <c r="M467" s="121"/>
      <c r="N467" s="121"/>
      <c r="O467" s="121"/>
      <c r="P467" s="121"/>
      <c r="Q467" s="121"/>
      <c r="R467" s="122"/>
      <c r="S467" s="122"/>
      <c r="T467" s="122"/>
      <c r="U467" s="217"/>
      <c r="V467" s="218" t="n">
        <f aca="false">$V$2</f>
        <v>1</v>
      </c>
      <c r="W467" s="219" t="n">
        <f aca="false">IF(J467&lt;&gt;0,VLOOKUP(J467,Max_tider,2,0),0)</f>
        <v>0</v>
      </c>
      <c r="X467" s="219" t="n">
        <f aca="false">IF(K467&lt;&gt;0,VLOOKUP(K467,AT_tider,2,0),0)</f>
        <v>0</v>
      </c>
      <c r="Y467" s="219" t="n">
        <f aca="false">IF(L467&lt;&gt;0,VLOOKUP(L467,SubAT_tider,2,0),0)</f>
        <v>0</v>
      </c>
      <c r="Z467" s="219" t="n">
        <f aca="false">IF(M467&lt;&gt;0,VLOOKUP(M467,IG_tider,2,0),0)</f>
        <v>0</v>
      </c>
      <c r="AA467" s="219"/>
      <c r="AB467" s="219"/>
      <c r="AC467" s="219" t="n">
        <f aca="false">IF(P467&lt;&gt;0,VLOOKUP(P467,Power_tider,2,0),0)</f>
        <v>0</v>
      </c>
      <c r="AD467" s="219" t="n">
        <f aca="false">IF(Q467&lt;&gt;0,VLOOKUP(Q467,FS_tider,2,0),0)</f>
        <v>0</v>
      </c>
      <c r="AE467" s="218"/>
      <c r="AF467" s="218" t="n">
        <f aca="false">SUM(W467:AE467)</f>
        <v>0</v>
      </c>
      <c r="AG467" s="220" t="n">
        <f aca="false">((AC467*2)+(W467*2)+(X467*1)+(Y467*0.77)+(Z467*0.68)+(AD467*0.8))</f>
        <v>0</v>
      </c>
      <c r="AH467" s="220" t="n">
        <f aca="false">(AG467+(((I467*V467)-SUM(W467:AE467))*0.3))</f>
        <v>0</v>
      </c>
      <c r="AI467" s="221" t="str">
        <f aca="false">IF(AH467&gt;1,AVERAGE(AH464,AH467),"")</f>
        <v/>
      </c>
      <c r="AJ467" s="221" t="str">
        <f aca="false">IF(AH467&gt;1,AVERAGE(AH463,AH464,AH467),"")</f>
        <v/>
      </c>
      <c r="AK467" s="221"/>
      <c r="AL467" s="221"/>
    </row>
    <row collapsed="false" customFormat="false" customHeight="true" hidden="false" ht="12" outlineLevel="0" r="468">
      <c r="A468" s="222" t="s">
        <v>13</v>
      </c>
      <c r="B468" s="213" t="n">
        <f aca="false">W474</f>
        <v>0</v>
      </c>
      <c r="C468" s="214" t="s">
        <v>16</v>
      </c>
      <c r="D468" s="117" t="n">
        <f aca="false">Y474</f>
        <v>0</v>
      </c>
      <c r="F468" s="215" t="inlineStr">
        <f aca="false">F467+1</f>
        <is>
          <t/>
        </is>
      </c>
      <c r="G468" s="119"/>
      <c r="H468" s="119"/>
      <c r="I468" s="120"/>
      <c r="J468" s="121"/>
      <c r="K468" s="121"/>
      <c r="L468" s="121"/>
      <c r="M468" s="121"/>
      <c r="N468" s="126"/>
      <c r="O468" s="126"/>
      <c r="P468" s="126"/>
      <c r="Q468" s="121"/>
      <c r="R468" s="122"/>
      <c r="S468" s="122"/>
      <c r="T468" s="122"/>
      <c r="U468" s="217"/>
      <c r="V468" s="218" t="n">
        <f aca="false">$V$2</f>
        <v>1</v>
      </c>
      <c r="W468" s="219" t="n">
        <f aca="false">IF(J468&lt;&gt;0,VLOOKUP(J468,Max_tider,2,0),0)</f>
        <v>0</v>
      </c>
      <c r="X468" s="219" t="n">
        <f aca="false">IF(K468&lt;&gt;0,VLOOKUP(K468,AT_tider,2,0),0)</f>
        <v>0</v>
      </c>
      <c r="Y468" s="219" t="n">
        <f aca="false">IF(L468&lt;&gt;0,VLOOKUP(L468,SubAT_tider,2,0),0)</f>
        <v>0</v>
      </c>
      <c r="Z468" s="219" t="n">
        <f aca="false">IF(M468&lt;&gt;0,VLOOKUP(M468,IG_tider,2,0),0)</f>
        <v>0</v>
      </c>
      <c r="AA468" s="219"/>
      <c r="AB468" s="219"/>
      <c r="AC468" s="219" t="n">
        <f aca="false">IF(P468&lt;&gt;0,VLOOKUP(P468,Power_tider,2,0),0)</f>
        <v>0</v>
      </c>
      <c r="AD468" s="219" t="n">
        <f aca="false">IF(Q468&lt;&gt;0,VLOOKUP(Q468,FS_tider,2,0),0)</f>
        <v>0</v>
      </c>
      <c r="AE468" s="218"/>
      <c r="AF468" s="218" t="n">
        <f aca="false">SUM(W468:AE468)</f>
        <v>0</v>
      </c>
      <c r="AG468" s="220" t="n">
        <f aca="false">((AC468*2)+(W468*2)+(X468*1)+(Y468*0.77)+(Z468*0.68)+(AD468*0.8))</f>
        <v>0</v>
      </c>
      <c r="AH468" s="220" t="n">
        <f aca="false">(AG468+(((I468*V468)-SUM(W468:AE468))*0.3))</f>
        <v>0</v>
      </c>
      <c r="AI468" s="221" t="str">
        <f aca="false">IF(AH468&gt;1,AVERAGE(AH467:AH468),"")</f>
        <v/>
      </c>
      <c r="AJ468" s="221" t="str">
        <f aca="false">IF(AH468&gt;1,AVERAGE(AH464,AH467,AH468),"")</f>
        <v/>
      </c>
      <c r="AK468" s="221"/>
      <c r="AL468" s="221"/>
    </row>
    <row collapsed="false" customFormat="false" customHeight="true" hidden="false" ht="12" outlineLevel="0" r="469">
      <c r="C469" s="223" t="s">
        <v>17</v>
      </c>
      <c r="D469" s="117" t="n">
        <f aca="false">Z474</f>
        <v>0</v>
      </c>
      <c r="F469" s="215" t="inlineStr">
        <f aca="false">F468+1</f>
        <is>
          <t/>
        </is>
      </c>
      <c r="G469" s="119"/>
      <c r="H469" s="119"/>
      <c r="I469" s="126"/>
      <c r="J469" s="126"/>
      <c r="K469" s="126"/>
      <c r="L469" s="126"/>
      <c r="M469" s="126"/>
      <c r="N469" s="126"/>
      <c r="O469" s="126"/>
      <c r="P469" s="126"/>
      <c r="Q469" s="126"/>
      <c r="R469" s="122"/>
      <c r="S469" s="122"/>
      <c r="T469" s="122"/>
      <c r="U469" s="224"/>
      <c r="V469" s="218" t="n">
        <f aca="false">$V$2</f>
        <v>1</v>
      </c>
      <c r="W469" s="219" t="n">
        <f aca="false">IF(J469&lt;&gt;0,VLOOKUP(J469,Max_tider,2,0),0)</f>
        <v>0</v>
      </c>
      <c r="X469" s="219" t="n">
        <f aca="false">IF(K469&lt;&gt;0,VLOOKUP(K469,AT_tider,2,0),0)</f>
        <v>0</v>
      </c>
      <c r="Y469" s="219" t="n">
        <f aca="false">IF(L469&lt;&gt;0,VLOOKUP(L469,SubAT_tider,2,0),0)</f>
        <v>0</v>
      </c>
      <c r="Z469" s="219" t="n">
        <f aca="false">IF(M469&lt;&gt;0,VLOOKUP(M469,IG_tider,2,0),0)</f>
        <v>0</v>
      </c>
      <c r="AA469" s="219"/>
      <c r="AB469" s="219"/>
      <c r="AC469" s="219" t="n">
        <f aca="false">IF(P469&lt;&gt;0,VLOOKUP(P469,Power_tider,2,0),0)</f>
        <v>0</v>
      </c>
      <c r="AD469" s="219" t="n">
        <f aca="false">IF(Q469&lt;&gt;0,VLOOKUP(Q469,FS_tider,2,0),0)</f>
        <v>0</v>
      </c>
      <c r="AE469" s="218"/>
      <c r="AF469" s="218" t="n">
        <f aca="false">SUM(W469:AE469)</f>
        <v>0</v>
      </c>
      <c r="AG469" s="220" t="n">
        <f aca="false">((AC469*2)+(W469*2)+(X469*1)+(Y469*0.77)+(Z469*0.68)+(AD469*0.8))</f>
        <v>0</v>
      </c>
      <c r="AH469" s="220" t="n">
        <f aca="false">(AG469+(((I469*V469)-SUM(W469:AE469))*0.3))</f>
        <v>0</v>
      </c>
      <c r="AI469" s="221" t="str">
        <f aca="false">IF(AH469&gt;1,AVERAGE(AH468:AH469),"")</f>
        <v/>
      </c>
      <c r="AJ469" s="221" t="str">
        <f aca="false">IF(AH469&gt;1,AVERAGE(AH467:AH469),"")</f>
        <v/>
      </c>
      <c r="AK469" s="221"/>
      <c r="AL469" s="221"/>
    </row>
    <row collapsed="false" customFormat="false" customHeight="true" hidden="false" ht="12" outlineLevel="0" r="470">
      <c r="C470" s="223" t="s">
        <v>69</v>
      </c>
      <c r="D470" s="117" t="n">
        <f aca="false">AA474</f>
        <v>0</v>
      </c>
      <c r="F470" s="215" t="inlineStr">
        <f aca="false">F469+1</f>
        <is>
          <t/>
        </is>
      </c>
      <c r="G470" s="119"/>
      <c r="H470" s="119"/>
      <c r="I470" s="120"/>
      <c r="J470" s="121"/>
      <c r="K470" s="121"/>
      <c r="L470" s="121"/>
      <c r="M470" s="121"/>
      <c r="N470" s="121"/>
      <c r="O470" s="121"/>
      <c r="P470" s="121"/>
      <c r="Q470" s="121"/>
      <c r="R470" s="122"/>
      <c r="S470" s="122"/>
      <c r="T470" s="122"/>
      <c r="U470" s="217"/>
      <c r="V470" s="218" t="n">
        <f aca="false">$V$2</f>
        <v>1</v>
      </c>
      <c r="W470" s="219" t="n">
        <f aca="false">IF(J470&lt;&gt;0,VLOOKUP(J470,Max_tider,2,0),0)</f>
        <v>0</v>
      </c>
      <c r="X470" s="219" t="n">
        <f aca="false">IF(K470&lt;&gt;0,VLOOKUP(K470,AT_tider,2,0),0)</f>
        <v>0</v>
      </c>
      <c r="Y470" s="219" t="n">
        <f aca="false">IF(L470&lt;&gt;0,VLOOKUP(L470,SubAT_tider,2,0),0)</f>
        <v>0</v>
      </c>
      <c r="Z470" s="219" t="n">
        <f aca="false">IF(M470&lt;&gt;0,VLOOKUP(M470,IG_tider,2,0),0)</f>
        <v>0</v>
      </c>
      <c r="AA470" s="219"/>
      <c r="AB470" s="219"/>
      <c r="AC470" s="219" t="n">
        <f aca="false">IF(P470&lt;&gt;0,VLOOKUP(P470,Power_tider,2,0),0)</f>
        <v>0</v>
      </c>
      <c r="AD470" s="219" t="n">
        <f aca="false">IF(Q470&lt;&gt;0,VLOOKUP(Q470,FS_tider,2,0),0)</f>
        <v>0</v>
      </c>
      <c r="AE470" s="218"/>
      <c r="AF470" s="218" t="n">
        <f aca="false">SUM(W470:AE470)</f>
        <v>0</v>
      </c>
      <c r="AG470" s="220" t="n">
        <f aca="false">((AC470*2)+(W470*2)+(X470*1)+(Y470*0.77)+(Z470*0.68)+(AD470*0.8))</f>
        <v>0</v>
      </c>
      <c r="AH470" s="220" t="n">
        <f aca="false">(AG470+(((I470*V470)-SUM(W470:AE470))*0.3))</f>
        <v>0</v>
      </c>
      <c r="AI470" s="221" t="str">
        <f aca="false">IF(AH470&gt;1,AVERAGE(AH469:AH470),"")</f>
        <v/>
      </c>
      <c r="AJ470" s="221" t="str">
        <f aca="false">IF(AH470&gt;1,AVERAGE(AH468:AH470),"")</f>
        <v/>
      </c>
      <c r="AK470" s="221"/>
      <c r="AL470" s="221"/>
    </row>
    <row collapsed="false" customFormat="false" customHeight="true" hidden="false" ht="12" outlineLevel="0" r="471">
      <c r="C471" s="223" t="s">
        <v>70</v>
      </c>
      <c r="D471" s="117" t="n">
        <f aca="false">AB474</f>
        <v>0</v>
      </c>
      <c r="F471" s="215" t="inlineStr">
        <f aca="false">F470+1</f>
        <is>
          <t/>
        </is>
      </c>
      <c r="G471" s="119"/>
      <c r="H471" s="119"/>
      <c r="I471" s="120"/>
      <c r="J471" s="121"/>
      <c r="K471" s="121"/>
      <c r="L471" s="121"/>
      <c r="M471" s="121"/>
      <c r="N471" s="121"/>
      <c r="O471" s="121"/>
      <c r="P471" s="121"/>
      <c r="Q471" s="121"/>
      <c r="R471" s="122"/>
      <c r="S471" s="122"/>
      <c r="T471" s="122"/>
      <c r="U471" s="224"/>
      <c r="V471" s="218" t="n">
        <f aca="false">$V$2</f>
        <v>1</v>
      </c>
      <c r="W471" s="219" t="n">
        <f aca="false">IF(J471&lt;&gt;0,VLOOKUP(J471,Max_tider,2,0),0)</f>
        <v>0</v>
      </c>
      <c r="X471" s="219" t="n">
        <f aca="false">IF(K471&lt;&gt;0,VLOOKUP(K471,AT_tider,2,0),0)</f>
        <v>0</v>
      </c>
      <c r="Y471" s="219" t="n">
        <f aca="false">IF(L471&lt;&gt;0,VLOOKUP(L471,SubAT_tider,2,0),0)</f>
        <v>0</v>
      </c>
      <c r="Z471" s="219" t="n">
        <f aca="false">IF(M471&lt;&gt;0,VLOOKUP(M471,IG_tider,2,0),0)</f>
        <v>0</v>
      </c>
      <c r="AA471" s="219"/>
      <c r="AB471" s="219"/>
      <c r="AC471" s="219" t="n">
        <f aca="false">IF(P471&lt;&gt;0,VLOOKUP(P471,Power_tider,2,0),0)</f>
        <v>0</v>
      </c>
      <c r="AD471" s="219" t="n">
        <f aca="false">IF(Q471&lt;&gt;0,VLOOKUP(Q471,FS_tider,2,0),0)</f>
        <v>0</v>
      </c>
      <c r="AE471" s="218"/>
      <c r="AF471" s="218" t="n">
        <f aca="false">SUM(W471:AE471)</f>
        <v>0</v>
      </c>
      <c r="AG471" s="220" t="n">
        <f aca="false">((AC471*2)+(W471*2)+(X471*1)+(Y471*0.77)+(Z471*0.68)+(AD471*0.8))</f>
        <v>0</v>
      </c>
      <c r="AH471" s="220" t="n">
        <f aca="false">(AG471+(((I471*V471)-SUM(W471:AE471))*0.3))</f>
        <v>0</v>
      </c>
      <c r="AI471" s="221" t="str">
        <f aca="false">IF(AH471&gt;1,AVERAGE(AH470:AH471),"")</f>
        <v/>
      </c>
      <c r="AJ471" s="221" t="str">
        <f aca="false">IF(AH471&gt;1,AVERAGE(AH469:AH471),"")</f>
        <v/>
      </c>
      <c r="AK471" s="221"/>
      <c r="AL471" s="221"/>
    </row>
    <row collapsed="false" customFormat="false" customHeight="true" hidden="false" ht="12" outlineLevel="0" r="472">
      <c r="C472" s="214" t="s">
        <v>20</v>
      </c>
      <c r="D472" s="117" t="n">
        <f aca="false">AC474</f>
        <v>0</v>
      </c>
      <c r="F472" s="215" t="inlineStr">
        <f aca="false">F471+1</f>
        <is>
          <t/>
        </is>
      </c>
      <c r="G472" s="119"/>
      <c r="H472" s="119"/>
      <c r="I472" s="120"/>
      <c r="J472" s="121"/>
      <c r="K472" s="121"/>
      <c r="L472" s="121"/>
      <c r="M472" s="121"/>
      <c r="N472" s="121"/>
      <c r="O472" s="121"/>
      <c r="P472" s="121"/>
      <c r="Q472" s="121"/>
      <c r="R472" s="122"/>
      <c r="S472" s="122"/>
      <c r="T472" s="122"/>
      <c r="U472" s="224"/>
      <c r="V472" s="218" t="n">
        <f aca="false">$V$2</f>
        <v>1</v>
      </c>
      <c r="W472" s="219" t="n">
        <f aca="false">IF(J472&lt;&gt;0,VLOOKUP(J472,Max_tider,2,0),0)</f>
        <v>0</v>
      </c>
      <c r="X472" s="219" t="n">
        <f aca="false">IF(K472&lt;&gt;0,VLOOKUP(K472,AT_tider,2,0),0)</f>
        <v>0</v>
      </c>
      <c r="Y472" s="219" t="n">
        <f aca="false">IF(L472&lt;&gt;0,VLOOKUP(L472,SubAT_tider,2,0),0)</f>
        <v>0</v>
      </c>
      <c r="Z472" s="219" t="n">
        <f aca="false">IF(M472&lt;&gt;0,VLOOKUP(M472,IG_tider,2,0),0)</f>
        <v>0</v>
      </c>
      <c r="AA472" s="219"/>
      <c r="AB472" s="219"/>
      <c r="AC472" s="219" t="n">
        <f aca="false">IF(P472&lt;&gt;0,VLOOKUP(P472,Power_tider,2,0),0)</f>
        <v>0</v>
      </c>
      <c r="AD472" s="219" t="n">
        <f aca="false">IF(Q472&lt;&gt;0,VLOOKUP(Q472,FS_tider,2,0),0)</f>
        <v>0</v>
      </c>
      <c r="AE472" s="218"/>
      <c r="AF472" s="218" t="n">
        <f aca="false">SUM(W472:AE472)</f>
        <v>0</v>
      </c>
      <c r="AG472" s="220" t="n">
        <f aca="false">((AC472*2)+(W472*2)+(X472*1)+(Y472*0.77)+(Z472*0.68)+(AD472*0.8))</f>
        <v>0</v>
      </c>
      <c r="AH472" s="220" t="n">
        <f aca="false">(AG472+(((I472*V472)-SUM(W472:AE472))*0.3))</f>
        <v>0</v>
      </c>
      <c r="AI472" s="221" t="str">
        <f aca="false">IF(AH472&gt;1,AVERAGE(AH471:AH472),"")</f>
        <v/>
      </c>
      <c r="AJ472" s="221" t="str">
        <f aca="false">IF(AH472&gt;1,AVERAGE(AH470:AH472),"")</f>
        <v/>
      </c>
      <c r="AK472" s="221"/>
      <c r="AL472" s="221"/>
    </row>
    <row collapsed="false" customFormat="false" customHeight="true" hidden="false" ht="12" outlineLevel="0" r="473">
      <c r="C473" s="214" t="s">
        <v>21</v>
      </c>
      <c r="D473" s="117" t="n">
        <f aca="false">AD474</f>
        <v>0</v>
      </c>
      <c r="F473" s="215" t="inlineStr">
        <f aca="false">F472+1</f>
        <is>
          <t/>
        </is>
      </c>
      <c r="G473" s="119"/>
      <c r="H473" s="119"/>
      <c r="I473" s="120"/>
      <c r="J473" s="121"/>
      <c r="K473" s="121"/>
      <c r="L473" s="121"/>
      <c r="M473" s="121"/>
      <c r="N473" s="121"/>
      <c r="O473" s="121"/>
      <c r="P473" s="121"/>
      <c r="Q473" s="121"/>
      <c r="R473" s="122"/>
      <c r="S473" s="122"/>
      <c r="T473" s="122"/>
      <c r="U473" s="224"/>
      <c r="V473" s="218" t="n">
        <f aca="false">$V$2</f>
        <v>1</v>
      </c>
      <c r="W473" s="219" t="n">
        <f aca="false">IF(J473&lt;&gt;0,VLOOKUP(J473,Max_tider,2,0),0)</f>
        <v>0</v>
      </c>
      <c r="X473" s="219" t="n">
        <f aca="false">IF(K473&lt;&gt;0,VLOOKUP(K473,AT_tider,2,0),0)</f>
        <v>0</v>
      </c>
      <c r="Y473" s="219" t="n">
        <f aca="false">IF(L473&lt;&gt;0,VLOOKUP(L473,SubAT_tider,2,0),0)</f>
        <v>0</v>
      </c>
      <c r="Z473" s="219" t="n">
        <f aca="false">IF(M473&lt;&gt;0,VLOOKUP(M473,IG_tider,2,0),0)</f>
        <v>0</v>
      </c>
      <c r="AA473" s="219"/>
      <c r="AB473" s="219"/>
      <c r="AC473" s="219" t="n">
        <f aca="false">IF(P473&lt;&gt;0,VLOOKUP(P473,Power_tider,2,0),0)</f>
        <v>0</v>
      </c>
      <c r="AD473" s="219" t="n">
        <f aca="false">IF(Q473&lt;&gt;0,VLOOKUP(Q473,FS_tider,2,0),0)</f>
        <v>0</v>
      </c>
      <c r="AE473" s="218"/>
      <c r="AF473" s="218" t="n">
        <f aca="false">SUM(W473:AE473)</f>
        <v>0</v>
      </c>
      <c r="AG473" s="220" t="n">
        <f aca="false">((AC473*2)+(W473*2)+(X473*1)+(Y473*0.77)+(Z473*0.68)+(AD473*0.8))</f>
        <v>0</v>
      </c>
      <c r="AH473" s="220" t="n">
        <f aca="false">(AG473+(((I473*V473)-SUM(W473:AE473))*0.3))</f>
        <v>0</v>
      </c>
      <c r="AI473" s="221" t="str">
        <f aca="false">IF(AH473&gt;1,AVERAGE(AH472:AH473),"")</f>
        <v/>
      </c>
      <c r="AJ473" s="221" t="str">
        <f aca="false">IF(AH473&gt;1,AVERAGE(AH471:AH473),"")</f>
        <v/>
      </c>
      <c r="AK473" s="221"/>
      <c r="AL473" s="221"/>
    </row>
    <row collapsed="false" customFormat="false" customHeight="true" hidden="false" ht="12" outlineLevel="0" r="474">
      <c r="C474" s="214" t="s">
        <v>22</v>
      </c>
      <c r="D474" s="117" t="n">
        <f aca="false">AE474</f>
        <v>0</v>
      </c>
      <c r="E474" s="117"/>
      <c r="F474" s="225"/>
      <c r="G474" s="131"/>
      <c r="H474" s="131"/>
      <c r="I474" s="132" t="n">
        <f aca="false">SUM(I467:I473)/60</f>
        <v>0</v>
      </c>
      <c r="J474" s="133"/>
      <c r="K474" s="131"/>
      <c r="L474" s="131"/>
      <c r="M474" s="131"/>
      <c r="N474" s="131"/>
      <c r="O474" s="131"/>
      <c r="P474" s="131"/>
      <c r="Q474" s="131"/>
      <c r="R474" s="131"/>
      <c r="S474" s="131"/>
      <c r="T474" s="131"/>
      <c r="U474" s="226" t="s">
        <v>135</v>
      </c>
      <c r="V474" s="190"/>
      <c r="W474" s="227" t="n">
        <f aca="false">SUM(W467:W473)</f>
        <v>0</v>
      </c>
      <c r="X474" s="227" t="n">
        <f aca="false">SUM(X467:X473)</f>
        <v>0</v>
      </c>
      <c r="Y474" s="227" t="n">
        <f aca="false">SUM(Y467:Y473)</f>
        <v>0</v>
      </c>
      <c r="Z474" s="227" t="n">
        <f aca="false">SUM(Z467:Z473)</f>
        <v>0</v>
      </c>
      <c r="AA474" s="227" t="n">
        <f aca="false">SUM(AA467:AA473)</f>
        <v>0</v>
      </c>
      <c r="AB474" s="227" t="n">
        <f aca="false">SUM(AB467:AB473)</f>
        <v>0</v>
      </c>
      <c r="AC474" s="227" t="n">
        <f aca="false">SUM(AC467:AC473)</f>
        <v>0</v>
      </c>
      <c r="AD474" s="227" t="n">
        <f aca="false">SUM(AD467:AD473)</f>
        <v>0</v>
      </c>
      <c r="AE474" s="227" t="n">
        <f aca="false">SUM(AE467:AE473)</f>
        <v>0</v>
      </c>
      <c r="AF474" s="228" t="n">
        <f aca="false">SUM(AF467:AF473)</f>
        <v>0</v>
      </c>
      <c r="AG474" s="228" t="n">
        <f aca="false">SUM(AG467:AG473)</f>
        <v>0</v>
      </c>
      <c r="AH474" s="228" t="n">
        <f aca="false">SUM(AH467:AH473)</f>
        <v>0</v>
      </c>
      <c r="AI474" s="221"/>
      <c r="AJ474" s="221"/>
      <c r="AK474" s="221" t="b">
        <f aca="false">IF(AH474&gt;1,AVERAGE(AH474,AH465,AH456,AH447,AH438))</f>
        <v>0</v>
      </c>
      <c r="AL474" s="221" t="b">
        <f aca="false">IF(AH474&gt;1,AVERAGE(AH474,AH465))</f>
        <v>0</v>
      </c>
    </row>
    <row collapsed="false" customFormat="false" customHeight="true" hidden="false" ht="12" outlineLevel="0" r="475">
      <c r="E475" s="117"/>
      <c r="F475" s="230" t="s">
        <v>266</v>
      </c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231" t="str">
        <f aca="false">IF(SUM(W475:AE475)&gt;0,(SUM(W475:AE475)),"")</f>
        <v/>
      </c>
    </row>
    <row collapsed="false" customFormat="false" customHeight="true" hidden="false" ht="12" outlineLevel="0" r="476">
      <c r="A476" s="212" t="s">
        <v>12</v>
      </c>
      <c r="B476" s="213" t="n">
        <f aca="false">I483</f>
        <v>0</v>
      </c>
      <c r="C476" s="214" t="s">
        <v>15</v>
      </c>
      <c r="D476" s="117" t="n">
        <f aca="false">X483</f>
        <v>0</v>
      </c>
      <c r="F476" s="215" t="inlineStr">
        <f aca="false">F473+1</f>
        <is>
          <t/>
        </is>
      </c>
      <c r="G476" s="119"/>
      <c r="H476" s="119"/>
      <c r="I476" s="120"/>
      <c r="J476" s="121"/>
      <c r="K476" s="121"/>
      <c r="L476" s="121"/>
      <c r="M476" s="121"/>
      <c r="N476" s="121"/>
      <c r="O476" s="121"/>
      <c r="P476" s="121"/>
      <c r="Q476" s="121"/>
      <c r="R476" s="122"/>
      <c r="S476" s="122"/>
      <c r="T476" s="122"/>
      <c r="U476" s="217"/>
      <c r="V476" s="218" t="n">
        <f aca="false">$V$2</f>
        <v>1</v>
      </c>
      <c r="W476" s="219" t="n">
        <f aca="false">IF(J476&lt;&gt;0,VLOOKUP(J476,Max_tider,2,0),0)</f>
        <v>0</v>
      </c>
      <c r="X476" s="219" t="n">
        <f aca="false">IF(K476&lt;&gt;0,VLOOKUP(K476,AT_tider,2,0),0)</f>
        <v>0</v>
      </c>
      <c r="Y476" s="219" t="n">
        <f aca="false">IF(L476&lt;&gt;0,VLOOKUP(L476,SubAT_tider,2,0),0)</f>
        <v>0</v>
      </c>
      <c r="Z476" s="219" t="n">
        <f aca="false">IF(M476&lt;&gt;0,VLOOKUP(M476,IG_tider,2,0),0)</f>
        <v>0</v>
      </c>
      <c r="AA476" s="219"/>
      <c r="AB476" s="219"/>
      <c r="AC476" s="219" t="n">
        <f aca="false">IF(P476&lt;&gt;0,VLOOKUP(P476,Power_tider,2,0),0)</f>
        <v>0</v>
      </c>
      <c r="AD476" s="219" t="n">
        <f aca="false">IF(Q476&lt;&gt;0,VLOOKUP(Q476,FS_tider,2,0),0)</f>
        <v>0</v>
      </c>
      <c r="AE476" s="218"/>
      <c r="AF476" s="218" t="n">
        <f aca="false">SUM(W476:AE476)</f>
        <v>0</v>
      </c>
      <c r="AG476" s="220" t="n">
        <f aca="false">((AC476*2)+(W476*2)+(X476*1)+(Y476*0.77)+(Z476*0.68)+(AD476*0.8))</f>
        <v>0</v>
      </c>
      <c r="AH476" s="220" t="n">
        <f aca="false">(AG476+(((I476*V476)-SUM(W476:AE476))*0.3))</f>
        <v>0</v>
      </c>
      <c r="AI476" s="221" t="str">
        <f aca="false">IF(AH476&gt;1,AVERAGE(AH473,AH476),"")</f>
        <v/>
      </c>
      <c r="AJ476" s="221" t="str">
        <f aca="false">IF(AH476&gt;1,AVERAGE(AH472,AH473,AH476),"")</f>
        <v/>
      </c>
      <c r="AK476" s="221"/>
      <c r="AL476" s="221"/>
    </row>
    <row collapsed="false" customFormat="false" customHeight="true" hidden="false" ht="12" outlineLevel="0" r="477">
      <c r="A477" s="222" t="s">
        <v>13</v>
      </c>
      <c r="B477" s="213" t="n">
        <f aca="false">W483</f>
        <v>0</v>
      </c>
      <c r="C477" s="214" t="s">
        <v>16</v>
      </c>
      <c r="D477" s="117" t="n">
        <f aca="false">Y483</f>
        <v>0</v>
      </c>
      <c r="F477" s="215" t="inlineStr">
        <f aca="false">F476+1</f>
        <is>
          <t/>
        </is>
      </c>
      <c r="G477" s="119"/>
      <c r="H477" s="119"/>
      <c r="I477" s="120"/>
      <c r="J477" s="121"/>
      <c r="K477" s="121"/>
      <c r="L477" s="121"/>
      <c r="M477" s="121"/>
      <c r="N477" s="126"/>
      <c r="O477" s="126"/>
      <c r="P477" s="126"/>
      <c r="Q477" s="121"/>
      <c r="R477" s="122"/>
      <c r="S477" s="122"/>
      <c r="T477" s="122"/>
      <c r="U477" s="217"/>
      <c r="V477" s="218" t="n">
        <f aca="false">$V$2</f>
        <v>1</v>
      </c>
      <c r="W477" s="219" t="n">
        <f aca="false">IF(J477&lt;&gt;0,VLOOKUP(J477,Max_tider,2,0),0)</f>
        <v>0</v>
      </c>
      <c r="X477" s="219" t="n">
        <f aca="false">IF(K477&lt;&gt;0,VLOOKUP(K477,AT_tider,2,0),0)</f>
        <v>0</v>
      </c>
      <c r="Y477" s="219" t="n">
        <f aca="false">IF(L477&lt;&gt;0,VLOOKUP(L477,SubAT_tider,2,0),0)</f>
        <v>0</v>
      </c>
      <c r="Z477" s="219" t="n">
        <f aca="false">IF(M477&lt;&gt;0,VLOOKUP(M477,IG_tider,2,0),0)</f>
        <v>0</v>
      </c>
      <c r="AA477" s="219"/>
      <c r="AB477" s="219"/>
      <c r="AC477" s="219" t="n">
        <f aca="false">IF(P477&lt;&gt;0,VLOOKUP(P477,Power_tider,2,0),0)</f>
        <v>0</v>
      </c>
      <c r="AD477" s="219" t="n">
        <f aca="false">IF(Q477&lt;&gt;0,VLOOKUP(Q477,FS_tider,2,0),0)</f>
        <v>0</v>
      </c>
      <c r="AE477" s="218"/>
      <c r="AF477" s="218" t="n">
        <f aca="false">SUM(W477:AE477)</f>
        <v>0</v>
      </c>
      <c r="AG477" s="220" t="n">
        <f aca="false">((AC477*2)+(W477*2)+(X477*1)+(Y477*0.77)+(Z477*0.68)+(AD477*0.8))</f>
        <v>0</v>
      </c>
      <c r="AH477" s="220" t="n">
        <f aca="false">(AG477+(((I477*V477)-SUM(W477:AE477))*0.3))</f>
        <v>0</v>
      </c>
      <c r="AI477" s="221" t="str">
        <f aca="false">IF(AH477&gt;1,AVERAGE(AH476:AH477),"")</f>
        <v/>
      </c>
      <c r="AJ477" s="221" t="str">
        <f aca="false">IF(AH477&gt;1,AVERAGE(AH473,AH476,AH477),"")</f>
        <v/>
      </c>
      <c r="AK477" s="221"/>
      <c r="AL477" s="221"/>
    </row>
    <row collapsed="false" customFormat="false" customHeight="true" hidden="false" ht="12" outlineLevel="0" r="478">
      <c r="C478" s="223" t="s">
        <v>17</v>
      </c>
      <c r="D478" s="117" t="n">
        <f aca="false">Z483</f>
        <v>0</v>
      </c>
      <c r="F478" s="215" t="inlineStr">
        <f aca="false">F477+1</f>
        <is>
          <t/>
        </is>
      </c>
      <c r="G478" s="119"/>
      <c r="H478" s="119"/>
      <c r="I478" s="126"/>
      <c r="J478" s="126"/>
      <c r="K478" s="126"/>
      <c r="L478" s="126"/>
      <c r="M478" s="126"/>
      <c r="N478" s="126"/>
      <c r="O478" s="126"/>
      <c r="P478" s="126"/>
      <c r="Q478" s="126"/>
      <c r="R478" s="122"/>
      <c r="S478" s="122"/>
      <c r="T478" s="122"/>
      <c r="U478" s="224"/>
      <c r="V478" s="218" t="n">
        <f aca="false">$V$2</f>
        <v>1</v>
      </c>
      <c r="W478" s="219" t="n">
        <f aca="false">IF(J478&lt;&gt;0,VLOOKUP(J478,Max_tider,2,0),0)</f>
        <v>0</v>
      </c>
      <c r="X478" s="219" t="n">
        <f aca="false">IF(K478&lt;&gt;0,VLOOKUP(K478,AT_tider,2,0),0)</f>
        <v>0</v>
      </c>
      <c r="Y478" s="219" t="n">
        <f aca="false">IF(L478&lt;&gt;0,VLOOKUP(L478,SubAT_tider,2,0),0)</f>
        <v>0</v>
      </c>
      <c r="Z478" s="219" t="n">
        <f aca="false">IF(M478&lt;&gt;0,VLOOKUP(M478,IG_tider,2,0),0)</f>
        <v>0</v>
      </c>
      <c r="AA478" s="219"/>
      <c r="AB478" s="219"/>
      <c r="AC478" s="219" t="n">
        <f aca="false">IF(P478&lt;&gt;0,VLOOKUP(P478,Power_tider,2,0),0)</f>
        <v>0</v>
      </c>
      <c r="AD478" s="219" t="n">
        <f aca="false">IF(Q478&lt;&gt;0,VLOOKUP(Q478,FS_tider,2,0),0)</f>
        <v>0</v>
      </c>
      <c r="AE478" s="218"/>
      <c r="AF478" s="218" t="n">
        <f aca="false">SUM(W478:AE478)</f>
        <v>0</v>
      </c>
      <c r="AG478" s="220" t="n">
        <f aca="false">((AC478*2)+(W478*2)+(X478*1)+(Y478*0.77)+(Z478*0.68)+(AD478*0.8))</f>
        <v>0</v>
      </c>
      <c r="AH478" s="220" t="n">
        <f aca="false">(AG478+(((I478*V478)-SUM(W478:AE478))*0.3))</f>
        <v>0</v>
      </c>
      <c r="AI478" s="221" t="str">
        <f aca="false">IF(AH478&gt;1,AVERAGE(AH477:AH478),"")</f>
        <v/>
      </c>
      <c r="AJ478" s="221" t="str">
        <f aca="false">IF(AH478&gt;1,AVERAGE(AH476:AH478),"")</f>
        <v/>
      </c>
      <c r="AK478" s="221"/>
      <c r="AL478" s="221"/>
    </row>
    <row collapsed="false" customFormat="false" customHeight="true" hidden="false" ht="12" outlineLevel="0" r="479">
      <c r="C479" s="223" t="s">
        <v>69</v>
      </c>
      <c r="D479" s="117" t="n">
        <f aca="false">AA483</f>
        <v>0</v>
      </c>
      <c r="F479" s="215" t="inlineStr">
        <f aca="false">F478+1</f>
        <is>
          <t/>
        </is>
      </c>
      <c r="G479" s="119"/>
      <c r="H479" s="119"/>
      <c r="I479" s="120"/>
      <c r="J479" s="121"/>
      <c r="K479" s="121"/>
      <c r="L479" s="121"/>
      <c r="M479" s="121"/>
      <c r="N479" s="121"/>
      <c r="O479" s="121"/>
      <c r="P479" s="121"/>
      <c r="Q479" s="121"/>
      <c r="R479" s="122"/>
      <c r="S479" s="122"/>
      <c r="T479" s="122"/>
      <c r="U479" s="217"/>
      <c r="V479" s="218" t="n">
        <f aca="false">$V$2</f>
        <v>1</v>
      </c>
      <c r="W479" s="219" t="n">
        <f aca="false">IF(J479&lt;&gt;0,VLOOKUP(J479,Max_tider,2,0),0)</f>
        <v>0</v>
      </c>
      <c r="X479" s="219" t="n">
        <f aca="false">IF(K479&lt;&gt;0,VLOOKUP(K479,AT_tider,2,0),0)</f>
        <v>0</v>
      </c>
      <c r="Y479" s="219" t="n">
        <f aca="false">IF(L479&lt;&gt;0,VLOOKUP(L479,SubAT_tider,2,0),0)</f>
        <v>0</v>
      </c>
      <c r="Z479" s="219" t="n">
        <f aca="false">IF(M479&lt;&gt;0,VLOOKUP(M479,IG_tider,2,0),0)</f>
        <v>0</v>
      </c>
      <c r="AA479" s="219"/>
      <c r="AB479" s="219"/>
      <c r="AC479" s="219" t="n">
        <f aca="false">IF(P479&lt;&gt;0,VLOOKUP(P479,Power_tider,2,0),0)</f>
        <v>0</v>
      </c>
      <c r="AD479" s="219" t="n">
        <f aca="false">IF(Q479&lt;&gt;0,VLOOKUP(Q479,FS_tider,2,0),0)</f>
        <v>0</v>
      </c>
      <c r="AE479" s="218"/>
      <c r="AF479" s="218" t="n">
        <f aca="false">SUM(W479:AE479)</f>
        <v>0</v>
      </c>
      <c r="AG479" s="220" t="n">
        <f aca="false">((AC479*2)+(W479*2)+(X479*1)+(Y479*0.77)+(Z479*0.68)+(AD479*0.8))</f>
        <v>0</v>
      </c>
      <c r="AH479" s="220" t="n">
        <f aca="false">(AG479+(((I479*V479)-SUM(W479:AE479))*0.3))</f>
        <v>0</v>
      </c>
      <c r="AI479" s="221" t="str">
        <f aca="false">IF(AH479&gt;1,AVERAGE(AH478:AH479),"")</f>
        <v/>
      </c>
      <c r="AJ479" s="221" t="str">
        <f aca="false">IF(AH479&gt;1,AVERAGE(AH477:AH479),"")</f>
        <v/>
      </c>
      <c r="AK479" s="221"/>
      <c r="AL479" s="221"/>
    </row>
    <row collapsed="false" customFormat="false" customHeight="true" hidden="false" ht="12" outlineLevel="0" r="480">
      <c r="C480" s="223" t="s">
        <v>70</v>
      </c>
      <c r="D480" s="117" t="n">
        <f aca="false">AB483</f>
        <v>0</v>
      </c>
      <c r="F480" s="215" t="inlineStr">
        <f aca="false">F479+1</f>
        <is>
          <t/>
        </is>
      </c>
      <c r="G480" s="119"/>
      <c r="H480" s="119"/>
      <c r="I480" s="120"/>
      <c r="J480" s="121"/>
      <c r="K480" s="121"/>
      <c r="L480" s="121"/>
      <c r="M480" s="121"/>
      <c r="N480" s="121"/>
      <c r="O480" s="121"/>
      <c r="P480" s="121"/>
      <c r="Q480" s="121"/>
      <c r="R480" s="122"/>
      <c r="S480" s="122"/>
      <c r="T480" s="122"/>
      <c r="U480" s="224"/>
      <c r="V480" s="218" t="n">
        <f aca="false">$V$2</f>
        <v>1</v>
      </c>
      <c r="W480" s="219" t="n">
        <f aca="false">IF(J480&lt;&gt;0,VLOOKUP(J480,Max_tider,2,0),0)</f>
        <v>0</v>
      </c>
      <c r="X480" s="219" t="n">
        <f aca="false">IF(K480&lt;&gt;0,VLOOKUP(K480,AT_tider,2,0),0)</f>
        <v>0</v>
      </c>
      <c r="Y480" s="219" t="n">
        <f aca="false">IF(L480&lt;&gt;0,VLOOKUP(L480,SubAT_tider,2,0),0)</f>
        <v>0</v>
      </c>
      <c r="Z480" s="219" t="n">
        <f aca="false">IF(M480&lt;&gt;0,VLOOKUP(M480,IG_tider,2,0),0)</f>
        <v>0</v>
      </c>
      <c r="AA480" s="219"/>
      <c r="AB480" s="219"/>
      <c r="AC480" s="219" t="n">
        <f aca="false">IF(P480&lt;&gt;0,VLOOKUP(P480,Power_tider,2,0),0)</f>
        <v>0</v>
      </c>
      <c r="AD480" s="219" t="n">
        <f aca="false">IF(Q480&lt;&gt;0,VLOOKUP(Q480,FS_tider,2,0),0)</f>
        <v>0</v>
      </c>
      <c r="AE480" s="218"/>
      <c r="AF480" s="218" t="n">
        <f aca="false">SUM(W480:AE480)</f>
        <v>0</v>
      </c>
      <c r="AG480" s="220" t="n">
        <f aca="false">((AC480*2)+(W480*2)+(X480*1)+(Y480*0.77)+(Z480*0.68)+(AD480*0.8))</f>
        <v>0</v>
      </c>
      <c r="AH480" s="220" t="n">
        <f aca="false">(AG480+(((I480*V480)-SUM(W480:AE480))*0.3))</f>
        <v>0</v>
      </c>
      <c r="AI480" s="221" t="str">
        <f aca="false">IF(AH480&gt;1,AVERAGE(AH479:AH480),"")</f>
        <v/>
      </c>
      <c r="AJ480" s="221" t="str">
        <f aca="false">IF(AH480&gt;1,AVERAGE(AH478:AH480),"")</f>
        <v/>
      </c>
      <c r="AK480" s="221"/>
      <c r="AL480" s="221"/>
    </row>
    <row collapsed="false" customFormat="false" customHeight="true" hidden="false" ht="12" outlineLevel="0" r="481">
      <c r="C481" s="214" t="s">
        <v>20</v>
      </c>
      <c r="D481" s="117" t="n">
        <f aca="false">AC483</f>
        <v>0</v>
      </c>
      <c r="F481" s="215" t="inlineStr">
        <f aca="false">F480+1</f>
        <is>
          <t/>
        </is>
      </c>
      <c r="G481" s="119"/>
      <c r="H481" s="119"/>
      <c r="I481" s="120"/>
      <c r="J481" s="121"/>
      <c r="K481" s="121"/>
      <c r="L481" s="121"/>
      <c r="M481" s="121"/>
      <c r="N481" s="121"/>
      <c r="O481" s="121"/>
      <c r="P481" s="121"/>
      <c r="Q481" s="121"/>
      <c r="R481" s="122"/>
      <c r="S481" s="122"/>
      <c r="T481" s="122"/>
      <c r="U481" s="224"/>
      <c r="V481" s="218" t="n">
        <f aca="false">$V$2</f>
        <v>1</v>
      </c>
      <c r="W481" s="219" t="n">
        <f aca="false">IF(J481&lt;&gt;0,VLOOKUP(J481,Max_tider,2,0),0)</f>
        <v>0</v>
      </c>
      <c r="X481" s="219" t="n">
        <f aca="false">IF(K481&lt;&gt;0,VLOOKUP(K481,AT_tider,2,0),0)</f>
        <v>0</v>
      </c>
      <c r="Y481" s="219" t="n">
        <f aca="false">IF(L481&lt;&gt;0,VLOOKUP(L481,SubAT_tider,2,0),0)</f>
        <v>0</v>
      </c>
      <c r="Z481" s="219" t="n">
        <f aca="false">IF(M481&lt;&gt;0,VLOOKUP(M481,IG_tider,2,0),0)</f>
        <v>0</v>
      </c>
      <c r="AA481" s="219"/>
      <c r="AB481" s="219"/>
      <c r="AC481" s="219" t="n">
        <f aca="false">IF(P481&lt;&gt;0,VLOOKUP(P481,Power_tider,2,0),0)</f>
        <v>0</v>
      </c>
      <c r="AD481" s="219" t="n">
        <f aca="false">IF(Q481&lt;&gt;0,VLOOKUP(Q481,FS_tider,2,0),0)</f>
        <v>0</v>
      </c>
      <c r="AE481" s="218"/>
      <c r="AF481" s="218" t="n">
        <f aca="false">SUM(W481:AE481)</f>
        <v>0</v>
      </c>
      <c r="AG481" s="220" t="n">
        <f aca="false">((AC481*2)+(W481*2)+(X481*1)+(Y481*0.77)+(Z481*0.68)+(AD481*0.8))</f>
        <v>0</v>
      </c>
      <c r="AH481" s="220" t="n">
        <f aca="false">(AG481+(((I481*V481)-SUM(W481:AE481))*0.3))</f>
        <v>0</v>
      </c>
      <c r="AI481" s="221" t="str">
        <f aca="false">IF(AH481&gt;1,AVERAGE(AH480:AH481),"")</f>
        <v/>
      </c>
      <c r="AJ481" s="221" t="str">
        <f aca="false">IF(AH481&gt;1,AVERAGE(AH479:AH481),"")</f>
        <v/>
      </c>
      <c r="AK481" s="221"/>
      <c r="AL481" s="221"/>
    </row>
    <row collapsed="false" customFormat="false" customHeight="true" hidden="false" ht="12" outlineLevel="0" r="482">
      <c r="C482" s="214" t="s">
        <v>21</v>
      </c>
      <c r="D482" s="117" t="n">
        <f aca="false">AD483</f>
        <v>0</v>
      </c>
      <c r="F482" s="215" t="inlineStr">
        <f aca="false">F481+1</f>
        <is>
          <t/>
        </is>
      </c>
      <c r="G482" s="119"/>
      <c r="H482" s="119"/>
      <c r="I482" s="120"/>
      <c r="J482" s="121"/>
      <c r="K482" s="121"/>
      <c r="L482" s="121"/>
      <c r="M482" s="121"/>
      <c r="N482" s="121"/>
      <c r="O482" s="121"/>
      <c r="P482" s="121"/>
      <c r="Q482" s="121"/>
      <c r="R482" s="122"/>
      <c r="S482" s="122"/>
      <c r="T482" s="122"/>
      <c r="U482" s="224"/>
      <c r="V482" s="218" t="n">
        <f aca="false">$V$2</f>
        <v>1</v>
      </c>
      <c r="W482" s="219" t="n">
        <f aca="false">IF(J482&lt;&gt;0,VLOOKUP(J482,Max_tider,2,0),0)</f>
        <v>0</v>
      </c>
      <c r="X482" s="219" t="n">
        <f aca="false">IF(K482&lt;&gt;0,VLOOKUP(K482,AT_tider,2,0),0)</f>
        <v>0</v>
      </c>
      <c r="Y482" s="219" t="n">
        <f aca="false">IF(L482&lt;&gt;0,VLOOKUP(L482,SubAT_tider,2,0),0)</f>
        <v>0</v>
      </c>
      <c r="Z482" s="219" t="n">
        <f aca="false">IF(M482&lt;&gt;0,VLOOKUP(M482,IG_tider,2,0),0)</f>
        <v>0</v>
      </c>
      <c r="AA482" s="219"/>
      <c r="AB482" s="219"/>
      <c r="AC482" s="219" t="n">
        <f aca="false">IF(P482&lt;&gt;0,VLOOKUP(P482,Power_tider,2,0),0)</f>
        <v>0</v>
      </c>
      <c r="AD482" s="219" t="n">
        <f aca="false">IF(Q482&lt;&gt;0,VLOOKUP(Q482,FS_tider,2,0),0)</f>
        <v>0</v>
      </c>
      <c r="AE482" s="218"/>
      <c r="AF482" s="218" t="n">
        <f aca="false">SUM(W482:AE482)</f>
        <v>0</v>
      </c>
      <c r="AG482" s="220" t="n">
        <f aca="false">((AC482*2)+(W482*2)+(X482*1)+(Y482*0.77)+(Z482*0.68)+(AD482*0.8))</f>
        <v>0</v>
      </c>
      <c r="AH482" s="220" t="n">
        <f aca="false">(AG482+(((I482*V482)-SUM(W482:AE482))*0.3))</f>
        <v>0</v>
      </c>
      <c r="AI482" s="221" t="str">
        <f aca="false">IF(AH482&gt;1,AVERAGE(AH481:AH482),"")</f>
        <v/>
      </c>
      <c r="AJ482" s="221" t="str">
        <f aca="false">IF(AH482&gt;1,AVERAGE(AH480:AH482),"")</f>
        <v/>
      </c>
      <c r="AK482" s="221"/>
      <c r="AL482" s="221"/>
    </row>
    <row collapsed="false" customFormat="false" customHeight="true" hidden="false" ht="12" outlineLevel="0" r="483">
      <c r="C483" s="214" t="s">
        <v>22</v>
      </c>
      <c r="D483" s="117" t="n">
        <f aca="false">AE483</f>
        <v>0</v>
      </c>
      <c r="E483" s="117"/>
      <c r="F483" s="225"/>
      <c r="G483" s="131"/>
      <c r="H483" s="131"/>
      <c r="I483" s="132" t="n">
        <f aca="false">SUM(I476:I482)/60</f>
        <v>0</v>
      </c>
      <c r="J483" s="133"/>
      <c r="K483" s="131"/>
      <c r="L483" s="131"/>
      <c r="M483" s="131"/>
      <c r="N483" s="131"/>
      <c r="O483" s="131"/>
      <c r="P483" s="131"/>
      <c r="Q483" s="131"/>
      <c r="R483" s="131"/>
      <c r="S483" s="131"/>
      <c r="T483" s="131"/>
      <c r="U483" s="226" t="s">
        <v>135</v>
      </c>
      <c r="V483" s="190"/>
      <c r="W483" s="227" t="n">
        <f aca="false">SUM(W476:W482)</f>
        <v>0</v>
      </c>
      <c r="X483" s="227" t="n">
        <f aca="false">SUM(X476:X482)</f>
        <v>0</v>
      </c>
      <c r="Y483" s="227" t="n">
        <f aca="false">SUM(Y476:Y482)</f>
        <v>0</v>
      </c>
      <c r="Z483" s="227" t="n">
        <f aca="false">SUM(Z476:Z482)</f>
        <v>0</v>
      </c>
      <c r="AA483" s="227" t="n">
        <f aca="false">SUM(AA476:AA482)</f>
        <v>0</v>
      </c>
      <c r="AB483" s="227" t="n">
        <f aca="false">SUM(AB476:AB482)</f>
        <v>0</v>
      </c>
      <c r="AC483" s="227" t="n">
        <f aca="false">SUM(AC476:AC482)</f>
        <v>0</v>
      </c>
      <c r="AD483" s="227" t="n">
        <f aca="false">SUM(AD476:AD482)</f>
        <v>0</v>
      </c>
      <c r="AE483" s="227" t="n">
        <f aca="false">SUM(AE476:AE482)</f>
        <v>0</v>
      </c>
      <c r="AF483" s="228" t="n">
        <f aca="false">SUM(AF476:AF482)</f>
        <v>0</v>
      </c>
      <c r="AG483" s="228" t="n">
        <f aca="false">SUM(AG476:AG482)</f>
        <v>0</v>
      </c>
      <c r="AH483" s="228" t="n">
        <f aca="false">SUM(AH476:AH482)</f>
        <v>0</v>
      </c>
      <c r="AI483" s="221"/>
      <c r="AJ483" s="221"/>
      <c r="AK483" s="221" t="b">
        <f aca="false">IF(AH483&gt;1,AVERAGE(AH483,AH474,AH465,AH456,AH447))</f>
        <v>0</v>
      </c>
      <c r="AL483" s="221" t="b">
        <f aca="false">IF(AH483&gt;1,AVERAGE(AH483,AH474))</f>
        <v>0</v>
      </c>
    </row>
    <row collapsed="false" customFormat="false" customHeight="true" hidden="false" ht="12" outlineLevel="0" r="484">
      <c r="E484" s="117"/>
      <c r="F484" s="230" t="s">
        <v>134</v>
      </c>
      <c r="W484" s="117"/>
      <c r="X484" s="117"/>
      <c r="Y484" s="117"/>
      <c r="Z484" s="117"/>
      <c r="AA484" s="117"/>
      <c r="AB484" s="117"/>
      <c r="AC484" s="117"/>
      <c r="AD484" s="117"/>
      <c r="AE484" s="117"/>
      <c r="AF484" s="231" t="str">
        <f aca="false">IF(SUM(W484:AE484)&gt;0,(SUM(W484:AE484)),"")</f>
        <v/>
      </c>
    </row>
    <row collapsed="false" customFormat="false" customHeight="true" hidden="false" ht="12" outlineLevel="0" r="485">
      <c r="A485" s="212" t="s">
        <v>12</v>
      </c>
      <c r="B485" s="213" t="n">
        <f aca="false">I492</f>
        <v>0</v>
      </c>
      <c r="C485" s="214" t="s">
        <v>15</v>
      </c>
      <c r="D485" s="117" t="n">
        <f aca="false">X492</f>
        <v>0</v>
      </c>
      <c r="F485" s="215" t="inlineStr">
        <f aca="false">F482+1</f>
        <is>
          <t/>
        </is>
      </c>
      <c r="G485" s="119"/>
      <c r="H485" s="119"/>
      <c r="I485" s="120"/>
      <c r="J485" s="121"/>
      <c r="K485" s="121"/>
      <c r="L485" s="121"/>
      <c r="M485" s="121"/>
      <c r="N485" s="121"/>
      <c r="O485" s="121"/>
      <c r="P485" s="121"/>
      <c r="Q485" s="121"/>
      <c r="R485" s="122"/>
      <c r="S485" s="122"/>
      <c r="T485" s="122"/>
      <c r="U485" s="217"/>
      <c r="V485" s="218" t="n">
        <f aca="false">$V$2</f>
        <v>1</v>
      </c>
      <c r="W485" s="219" t="n">
        <f aca="false">IF(J485&lt;&gt;0,VLOOKUP(J485,Max_tider,2,0),0)</f>
        <v>0</v>
      </c>
      <c r="X485" s="219" t="n">
        <f aca="false">IF(K485&lt;&gt;0,VLOOKUP(K485,AT_tider,2,0),0)</f>
        <v>0</v>
      </c>
      <c r="Y485" s="219" t="n">
        <f aca="false">IF(L485&lt;&gt;0,VLOOKUP(L485,SubAT_tider,2,0),0)</f>
        <v>0</v>
      </c>
      <c r="Z485" s="219" t="n">
        <f aca="false">IF(M485&lt;&gt;0,VLOOKUP(M485,IG_tider,2,0),0)</f>
        <v>0</v>
      </c>
      <c r="AA485" s="219"/>
      <c r="AB485" s="219"/>
      <c r="AC485" s="219" t="n">
        <f aca="false">IF(P485&lt;&gt;0,VLOOKUP(P485,Power_tider,2,0),0)</f>
        <v>0</v>
      </c>
      <c r="AD485" s="219" t="n">
        <f aca="false">IF(Q485&lt;&gt;0,VLOOKUP(Q485,FS_tider,2,0),0)</f>
        <v>0</v>
      </c>
      <c r="AE485" s="218"/>
      <c r="AF485" s="218" t="n">
        <f aca="false">SUM(W485:AE485)</f>
        <v>0</v>
      </c>
      <c r="AG485" s="220" t="n">
        <f aca="false">((AC485*2)+(W485*2)+(X485*1)+(Y485*0.77)+(Z485*0.68)+(AD485*0.8))</f>
        <v>0</v>
      </c>
      <c r="AH485" s="220" t="n">
        <f aca="false">(AG485+(((I485*V485)-SUM(W485:AE485))*0.3))</f>
        <v>0</v>
      </c>
      <c r="AI485" s="221" t="str">
        <f aca="false">IF(AH485&gt;1,AVERAGE(AH482,AH485),"")</f>
        <v/>
      </c>
      <c r="AJ485" s="221" t="str">
        <f aca="false">IF(AH485&gt;1,AVERAGE(AH481,AH482,AH485),"")</f>
        <v/>
      </c>
      <c r="AK485" s="221"/>
      <c r="AL485" s="221"/>
    </row>
    <row collapsed="false" customFormat="false" customHeight="true" hidden="false" ht="12" outlineLevel="0" r="486">
      <c r="A486" s="222" t="s">
        <v>13</v>
      </c>
      <c r="B486" s="213" t="n">
        <f aca="false">W492</f>
        <v>0</v>
      </c>
      <c r="C486" s="214" t="s">
        <v>16</v>
      </c>
      <c r="D486" s="117" t="n">
        <f aca="false">Y492</f>
        <v>0</v>
      </c>
      <c r="F486" s="215" t="inlineStr">
        <f aca="false">F485+1</f>
        <is>
          <t/>
        </is>
      </c>
      <c r="G486" s="119"/>
      <c r="H486" s="119"/>
      <c r="I486" s="120"/>
      <c r="J486" s="121"/>
      <c r="K486" s="121"/>
      <c r="L486" s="121"/>
      <c r="M486" s="121"/>
      <c r="N486" s="126"/>
      <c r="O486" s="126"/>
      <c r="P486" s="126"/>
      <c r="Q486" s="121"/>
      <c r="R486" s="122"/>
      <c r="S486" s="122"/>
      <c r="T486" s="122"/>
      <c r="U486" s="217"/>
      <c r="V486" s="218" t="n">
        <f aca="false">$V$2</f>
        <v>1</v>
      </c>
      <c r="W486" s="219" t="n">
        <f aca="false">IF(J486&lt;&gt;0,VLOOKUP(J486,Max_tider,2,0),0)</f>
        <v>0</v>
      </c>
      <c r="X486" s="219" t="n">
        <f aca="false">IF(K486&lt;&gt;0,VLOOKUP(K486,AT_tider,2,0),0)</f>
        <v>0</v>
      </c>
      <c r="Y486" s="219" t="n">
        <f aca="false">IF(L486&lt;&gt;0,VLOOKUP(L486,SubAT_tider,2,0),0)</f>
        <v>0</v>
      </c>
      <c r="Z486" s="219" t="n">
        <f aca="false">IF(M486&lt;&gt;0,VLOOKUP(M486,IG_tider,2,0),0)</f>
        <v>0</v>
      </c>
      <c r="AA486" s="219"/>
      <c r="AB486" s="219"/>
      <c r="AC486" s="219" t="n">
        <f aca="false">IF(P486&lt;&gt;0,VLOOKUP(P486,Power_tider,2,0),0)</f>
        <v>0</v>
      </c>
      <c r="AD486" s="219" t="n">
        <f aca="false">IF(Q486&lt;&gt;0,VLOOKUP(Q486,FS_tider,2,0),0)</f>
        <v>0</v>
      </c>
      <c r="AE486" s="218"/>
      <c r="AF486" s="218" t="n">
        <f aca="false">SUM(W486:AE486)</f>
        <v>0</v>
      </c>
      <c r="AG486" s="220" t="n">
        <f aca="false">((AC486*2)+(W486*2)+(X486*1)+(Y486*0.77)+(Z486*0.68)+(AD486*0.8))</f>
        <v>0</v>
      </c>
      <c r="AH486" s="220" t="n">
        <f aca="false">(AG486+(((I486*V486)-SUM(W486:AE486))*0.3))</f>
        <v>0</v>
      </c>
      <c r="AI486" s="221" t="str">
        <f aca="false">IF(AH486&gt;1,AVERAGE(AH485:AH486),"")</f>
        <v/>
      </c>
      <c r="AJ486" s="221" t="str">
        <f aca="false">IF(AH486&gt;1,AVERAGE(AH482,AH485,AH486),"")</f>
        <v/>
      </c>
      <c r="AK486" s="221"/>
      <c r="AL486" s="221"/>
    </row>
    <row collapsed="false" customFormat="false" customHeight="true" hidden="false" ht="12" outlineLevel="0" r="487">
      <c r="C487" s="223" t="s">
        <v>17</v>
      </c>
      <c r="D487" s="117" t="n">
        <f aca="false">Z492</f>
        <v>0</v>
      </c>
      <c r="F487" s="215" t="inlineStr">
        <f aca="false">F486+1</f>
        <is>
          <t/>
        </is>
      </c>
      <c r="G487" s="119"/>
      <c r="H487" s="119"/>
      <c r="I487" s="126"/>
      <c r="J487" s="126"/>
      <c r="K487" s="126"/>
      <c r="L487" s="126"/>
      <c r="M487" s="126"/>
      <c r="N487" s="126"/>
      <c r="O487" s="126"/>
      <c r="P487" s="126"/>
      <c r="Q487" s="126"/>
      <c r="R487" s="122"/>
      <c r="S487" s="122"/>
      <c r="T487" s="122"/>
      <c r="U487" s="224"/>
      <c r="V487" s="218" t="n">
        <f aca="false">$V$2</f>
        <v>1</v>
      </c>
      <c r="W487" s="219" t="n">
        <f aca="false">IF(J487&lt;&gt;0,VLOOKUP(J487,Max_tider,2,0),0)</f>
        <v>0</v>
      </c>
      <c r="X487" s="219" t="n">
        <f aca="false">IF(K487&lt;&gt;0,VLOOKUP(K487,AT_tider,2,0),0)</f>
        <v>0</v>
      </c>
      <c r="Y487" s="219" t="n">
        <f aca="false">IF(L487&lt;&gt;0,VLOOKUP(L487,SubAT_tider,2,0),0)</f>
        <v>0</v>
      </c>
      <c r="Z487" s="219" t="n">
        <f aca="false">IF(M487&lt;&gt;0,VLOOKUP(M487,IG_tider,2,0),0)</f>
        <v>0</v>
      </c>
      <c r="AA487" s="219"/>
      <c r="AB487" s="219"/>
      <c r="AC487" s="219" t="n">
        <f aca="false">IF(P487&lt;&gt;0,VLOOKUP(P487,Power_tider,2,0),0)</f>
        <v>0</v>
      </c>
      <c r="AD487" s="219" t="n">
        <f aca="false">IF(Q487&lt;&gt;0,VLOOKUP(Q487,FS_tider,2,0),0)</f>
        <v>0</v>
      </c>
      <c r="AE487" s="218"/>
      <c r="AF487" s="218" t="n">
        <f aca="false">SUM(W487:AE487)</f>
        <v>0</v>
      </c>
      <c r="AG487" s="220" t="n">
        <f aca="false">((AC487*2)+(W487*2)+(X487*1)+(Y487*0.77)+(Z487*0.68)+(AD487*0.8))</f>
        <v>0</v>
      </c>
      <c r="AH487" s="220" t="n">
        <f aca="false">(AG487+(((I487*V487)-SUM(W487:AE487))*0.3))</f>
        <v>0</v>
      </c>
      <c r="AI487" s="221" t="str">
        <f aca="false">IF(AH487&gt;1,AVERAGE(AH486:AH487),"")</f>
        <v/>
      </c>
      <c r="AJ487" s="221" t="str">
        <f aca="false">IF(AH487&gt;1,AVERAGE(AH485:AH487),"")</f>
        <v/>
      </c>
      <c r="AK487" s="221"/>
      <c r="AL487" s="221"/>
    </row>
    <row collapsed="false" customFormat="false" customHeight="true" hidden="false" ht="12" outlineLevel="0" r="488">
      <c r="C488" s="223" t="s">
        <v>69</v>
      </c>
      <c r="D488" s="117" t="n">
        <f aca="false">AA492</f>
        <v>0</v>
      </c>
      <c r="F488" s="215" t="inlineStr">
        <f aca="false">F487+1</f>
        <is>
          <t/>
        </is>
      </c>
      <c r="G488" s="119"/>
      <c r="H488" s="119"/>
      <c r="I488" s="120"/>
      <c r="J488" s="121"/>
      <c r="K488" s="121"/>
      <c r="L488" s="121"/>
      <c r="M488" s="121"/>
      <c r="N488" s="121"/>
      <c r="O488" s="121"/>
      <c r="P488" s="121"/>
      <c r="Q488" s="121"/>
      <c r="R488" s="122"/>
      <c r="S488" s="122"/>
      <c r="T488" s="122"/>
      <c r="U488" s="217"/>
      <c r="V488" s="218" t="n">
        <f aca="false">$V$2</f>
        <v>1</v>
      </c>
      <c r="W488" s="219" t="n">
        <f aca="false">IF(J488&lt;&gt;0,VLOOKUP(J488,Max_tider,2,0),0)</f>
        <v>0</v>
      </c>
      <c r="X488" s="219" t="n">
        <f aca="false">IF(K488&lt;&gt;0,VLOOKUP(K488,AT_tider,2,0),0)</f>
        <v>0</v>
      </c>
      <c r="Y488" s="219" t="n">
        <f aca="false">IF(L488&lt;&gt;0,VLOOKUP(L488,SubAT_tider,2,0),0)</f>
        <v>0</v>
      </c>
      <c r="Z488" s="219" t="n">
        <f aca="false">IF(M488&lt;&gt;0,VLOOKUP(M488,IG_tider,2,0),0)</f>
        <v>0</v>
      </c>
      <c r="AA488" s="219"/>
      <c r="AB488" s="219"/>
      <c r="AC488" s="219" t="n">
        <f aca="false">IF(P488&lt;&gt;0,VLOOKUP(P488,Power_tider,2,0),0)</f>
        <v>0</v>
      </c>
      <c r="AD488" s="219" t="n">
        <f aca="false">IF(Q488&lt;&gt;0,VLOOKUP(Q488,FS_tider,2,0),0)</f>
        <v>0</v>
      </c>
      <c r="AE488" s="218"/>
      <c r="AF488" s="218" t="n">
        <f aca="false">SUM(W488:AE488)</f>
        <v>0</v>
      </c>
      <c r="AG488" s="220" t="n">
        <f aca="false">((AC488*2)+(W488*2)+(X488*1)+(Y488*0.77)+(Z488*0.68)+(AD488*0.8))</f>
        <v>0</v>
      </c>
      <c r="AH488" s="220" t="n">
        <f aca="false">(AG488+(((I488*V488)-SUM(W488:AE488))*0.3))</f>
        <v>0</v>
      </c>
      <c r="AI488" s="221" t="str">
        <f aca="false">IF(AH488&gt;1,AVERAGE(AH487:AH488),"")</f>
        <v/>
      </c>
      <c r="AJ488" s="221" t="str">
        <f aca="false">IF(AH488&gt;1,AVERAGE(AH486:AH488),"")</f>
        <v/>
      </c>
      <c r="AK488" s="221"/>
      <c r="AL488" s="221"/>
    </row>
    <row collapsed="false" customFormat="false" customHeight="true" hidden="false" ht="12" outlineLevel="0" r="489">
      <c r="C489" s="223" t="s">
        <v>70</v>
      </c>
      <c r="D489" s="117" t="n">
        <f aca="false">AB492</f>
        <v>0</v>
      </c>
      <c r="F489" s="215" t="inlineStr">
        <f aca="false">F488+1</f>
        <is>
          <t/>
        </is>
      </c>
      <c r="G489" s="119"/>
      <c r="H489" s="119"/>
      <c r="I489" s="120"/>
      <c r="J489" s="121"/>
      <c r="K489" s="121"/>
      <c r="L489" s="121"/>
      <c r="M489" s="121"/>
      <c r="N489" s="121"/>
      <c r="O489" s="121"/>
      <c r="P489" s="121"/>
      <c r="Q489" s="121"/>
      <c r="R489" s="122"/>
      <c r="S489" s="122"/>
      <c r="T489" s="122"/>
      <c r="U489" s="224"/>
      <c r="V489" s="218" t="n">
        <f aca="false">$V$2</f>
        <v>1</v>
      </c>
      <c r="W489" s="219" t="n">
        <f aca="false">IF(J489&lt;&gt;0,VLOOKUP(J489,Max_tider,2,0),0)</f>
        <v>0</v>
      </c>
      <c r="X489" s="219" t="n">
        <f aca="false">IF(K489&lt;&gt;0,VLOOKUP(K489,AT_tider,2,0),0)</f>
        <v>0</v>
      </c>
      <c r="Y489" s="219" t="n">
        <f aca="false">IF(L489&lt;&gt;0,VLOOKUP(L489,SubAT_tider,2,0),0)</f>
        <v>0</v>
      </c>
      <c r="Z489" s="219" t="n">
        <f aca="false">IF(M489&lt;&gt;0,VLOOKUP(M489,IG_tider,2,0),0)</f>
        <v>0</v>
      </c>
      <c r="AA489" s="219"/>
      <c r="AB489" s="219"/>
      <c r="AC489" s="219" t="n">
        <f aca="false">IF(P489&lt;&gt;0,VLOOKUP(P489,Power_tider,2,0),0)</f>
        <v>0</v>
      </c>
      <c r="AD489" s="219" t="n">
        <f aca="false">IF(Q489&lt;&gt;0,VLOOKUP(Q489,FS_tider,2,0),0)</f>
        <v>0</v>
      </c>
      <c r="AE489" s="218"/>
      <c r="AF489" s="218" t="n">
        <f aca="false">SUM(W489:AE489)</f>
        <v>0</v>
      </c>
      <c r="AG489" s="220" t="n">
        <f aca="false">((AC489*2)+(W489*2)+(X489*1)+(Y489*0.77)+(Z489*0.68)+(AD489*0.8))</f>
        <v>0</v>
      </c>
      <c r="AH489" s="220" t="n">
        <f aca="false">(AG489+(((I489*V489)-SUM(W489:AE489))*0.3))</f>
        <v>0</v>
      </c>
      <c r="AI489" s="221" t="str">
        <f aca="false">IF(AH489&gt;1,AVERAGE(AH488:AH489),"")</f>
        <v/>
      </c>
      <c r="AJ489" s="221" t="str">
        <f aca="false">IF(AH489&gt;1,AVERAGE(AH487:AH489),"")</f>
        <v/>
      </c>
      <c r="AK489" s="221"/>
      <c r="AL489" s="221"/>
    </row>
    <row collapsed="false" customFormat="false" customHeight="true" hidden="false" ht="12" outlineLevel="0" r="490">
      <c r="C490" s="214" t="s">
        <v>20</v>
      </c>
      <c r="D490" s="117" t="n">
        <f aca="false">AC492</f>
        <v>0</v>
      </c>
      <c r="F490" s="215" t="inlineStr">
        <f aca="false">F489+1</f>
        <is>
          <t/>
        </is>
      </c>
      <c r="G490" s="119"/>
      <c r="H490" s="119"/>
      <c r="I490" s="120"/>
      <c r="J490" s="121"/>
      <c r="K490" s="121"/>
      <c r="L490" s="121"/>
      <c r="M490" s="121"/>
      <c r="N490" s="121"/>
      <c r="O490" s="121"/>
      <c r="P490" s="121"/>
      <c r="Q490" s="121"/>
      <c r="R490" s="122"/>
      <c r="S490" s="122"/>
      <c r="T490" s="122"/>
      <c r="U490" s="224"/>
      <c r="V490" s="218" t="n">
        <f aca="false">$V$2</f>
        <v>1</v>
      </c>
      <c r="W490" s="219" t="n">
        <f aca="false">IF(J490&lt;&gt;0,VLOOKUP(J490,Max_tider,2,0),0)</f>
        <v>0</v>
      </c>
      <c r="X490" s="219" t="n">
        <f aca="false">IF(K490&lt;&gt;0,VLOOKUP(K490,AT_tider,2,0),0)</f>
        <v>0</v>
      </c>
      <c r="Y490" s="219" t="n">
        <f aca="false">IF(L490&lt;&gt;0,VLOOKUP(L490,SubAT_tider,2,0),0)</f>
        <v>0</v>
      </c>
      <c r="Z490" s="219" t="n">
        <f aca="false">IF(M490&lt;&gt;0,VLOOKUP(M490,IG_tider,2,0),0)</f>
        <v>0</v>
      </c>
      <c r="AA490" s="219"/>
      <c r="AB490" s="219"/>
      <c r="AC490" s="219" t="n">
        <f aca="false">IF(P490&lt;&gt;0,VLOOKUP(P490,Power_tider,2,0),0)</f>
        <v>0</v>
      </c>
      <c r="AD490" s="219" t="n">
        <f aca="false">IF(Q490&lt;&gt;0,VLOOKUP(Q490,FS_tider,2,0),0)</f>
        <v>0</v>
      </c>
      <c r="AE490" s="218"/>
      <c r="AF490" s="218" t="n">
        <f aca="false">SUM(W490:AE490)</f>
        <v>0</v>
      </c>
      <c r="AG490" s="220" t="n">
        <f aca="false">((AC490*2)+(W490*2)+(X490*1)+(Y490*0.77)+(Z490*0.68)+(AD490*0.8))</f>
        <v>0</v>
      </c>
      <c r="AH490" s="220" t="n">
        <f aca="false">(AG490+(((I490*V490)-SUM(W490:AE490))*0.3))</f>
        <v>0</v>
      </c>
      <c r="AI490" s="221" t="str">
        <f aca="false">IF(AH490&gt;1,AVERAGE(AH489:AH490),"")</f>
        <v/>
      </c>
      <c r="AJ490" s="221" t="str">
        <f aca="false">IF(AH490&gt;1,AVERAGE(AH488:AH490),"")</f>
        <v/>
      </c>
      <c r="AK490" s="221"/>
      <c r="AL490" s="221"/>
    </row>
    <row collapsed="false" customFormat="false" customHeight="true" hidden="false" ht="12" outlineLevel="0" r="491">
      <c r="C491" s="214" t="s">
        <v>21</v>
      </c>
      <c r="D491" s="117" t="n">
        <f aca="false">AD492</f>
        <v>0</v>
      </c>
      <c r="F491" s="215" t="inlineStr">
        <f aca="false">F490+1</f>
        <is>
          <t/>
        </is>
      </c>
      <c r="G491" s="119"/>
      <c r="H491" s="119"/>
      <c r="I491" s="120"/>
      <c r="J491" s="121"/>
      <c r="K491" s="121"/>
      <c r="L491" s="121"/>
      <c r="M491" s="121"/>
      <c r="N491" s="121"/>
      <c r="O491" s="121"/>
      <c r="P491" s="121"/>
      <c r="Q491" s="121"/>
      <c r="R491" s="122"/>
      <c r="S491" s="122"/>
      <c r="T491" s="122"/>
      <c r="U491" s="224"/>
      <c r="V491" s="218" t="n">
        <f aca="false">$V$2</f>
        <v>1</v>
      </c>
      <c r="W491" s="219" t="n">
        <f aca="false">IF(J491&lt;&gt;0,VLOOKUP(J491,Max_tider,2,0),0)</f>
        <v>0</v>
      </c>
      <c r="X491" s="219" t="n">
        <f aca="false">IF(K491&lt;&gt;0,VLOOKUP(K491,AT_tider,2,0),0)</f>
        <v>0</v>
      </c>
      <c r="Y491" s="219" t="n">
        <f aca="false">IF(L491&lt;&gt;0,VLOOKUP(L491,SubAT_tider,2,0),0)</f>
        <v>0</v>
      </c>
      <c r="Z491" s="219" t="n">
        <f aca="false">IF(M491&lt;&gt;0,VLOOKUP(M491,IG_tider,2,0),0)</f>
        <v>0</v>
      </c>
      <c r="AA491" s="219"/>
      <c r="AB491" s="219"/>
      <c r="AC491" s="219" t="n">
        <f aca="false">IF(P491&lt;&gt;0,VLOOKUP(P491,Power_tider,2,0),0)</f>
        <v>0</v>
      </c>
      <c r="AD491" s="219" t="n">
        <f aca="false">IF(Q491&lt;&gt;0,VLOOKUP(Q491,FS_tider,2,0),0)</f>
        <v>0</v>
      </c>
      <c r="AE491" s="218"/>
      <c r="AF491" s="218" t="n">
        <f aca="false">SUM(W491:AE491)</f>
        <v>0</v>
      </c>
      <c r="AG491" s="220" t="n">
        <f aca="false">((AC491*2)+(W491*2)+(X491*1)+(Y491*0.77)+(Z491*0.68)+(AD491*0.8))</f>
        <v>0</v>
      </c>
      <c r="AH491" s="220" t="n">
        <f aca="false">(AG491+(((I491*V491)-SUM(W491:AE491))*0.3))</f>
        <v>0</v>
      </c>
      <c r="AI491" s="221" t="str">
        <f aca="false">IF(AH491&gt;1,AVERAGE(AH490:AH491),"")</f>
        <v/>
      </c>
      <c r="AJ491" s="221" t="str">
        <f aca="false">IF(AH491&gt;1,AVERAGE(AH489:AH491),"")</f>
        <v/>
      </c>
      <c r="AK491" s="221"/>
      <c r="AL491" s="221"/>
    </row>
    <row collapsed="false" customFormat="false" customHeight="true" hidden="false" ht="12" outlineLevel="0" r="492">
      <c r="C492" s="214" t="s">
        <v>22</v>
      </c>
      <c r="D492" s="117" t="n">
        <f aca="false">AE492</f>
        <v>0</v>
      </c>
      <c r="E492" s="117"/>
      <c r="F492" s="225"/>
      <c r="G492" s="131"/>
      <c r="H492" s="131"/>
      <c r="I492" s="132" t="n">
        <f aca="false">SUM(I485:I491)/60</f>
        <v>0</v>
      </c>
      <c r="J492" s="133"/>
      <c r="K492" s="131"/>
      <c r="L492" s="131"/>
      <c r="M492" s="131"/>
      <c r="N492" s="131"/>
      <c r="O492" s="131"/>
      <c r="P492" s="131"/>
      <c r="Q492" s="131"/>
      <c r="R492" s="131"/>
      <c r="S492" s="131"/>
      <c r="T492" s="131"/>
      <c r="U492" s="226" t="s">
        <v>135</v>
      </c>
      <c r="V492" s="190"/>
      <c r="W492" s="227" t="n">
        <f aca="false">SUM(W485:W491)</f>
        <v>0</v>
      </c>
      <c r="X492" s="227" t="n">
        <f aca="false">SUM(X485:X491)</f>
        <v>0</v>
      </c>
      <c r="Y492" s="227" t="n">
        <f aca="false">SUM(Y485:Y491)</f>
        <v>0</v>
      </c>
      <c r="Z492" s="227" t="n">
        <f aca="false">SUM(Z485:Z491)</f>
        <v>0</v>
      </c>
      <c r="AA492" s="227" t="n">
        <f aca="false">SUM(AA485:AA491)</f>
        <v>0</v>
      </c>
      <c r="AB492" s="227" t="n">
        <f aca="false">SUM(AB485:AB491)</f>
        <v>0</v>
      </c>
      <c r="AC492" s="227" t="n">
        <f aca="false">SUM(AC485:AC491)</f>
        <v>0</v>
      </c>
      <c r="AD492" s="227" t="n">
        <f aca="false">SUM(AD485:AD491)</f>
        <v>0</v>
      </c>
      <c r="AE492" s="227" t="n">
        <f aca="false">SUM(AE485:AE491)</f>
        <v>0</v>
      </c>
      <c r="AF492" s="228" t="n">
        <f aca="false">SUM(AF485:AF491)</f>
        <v>0</v>
      </c>
      <c r="AG492" s="228" t="n">
        <f aca="false">SUM(AG485:AG491)</f>
        <v>0</v>
      </c>
      <c r="AH492" s="228" t="n">
        <f aca="false">SUM(AH485:AH491)</f>
        <v>0</v>
      </c>
      <c r="AI492" s="221"/>
      <c r="AJ492" s="221"/>
      <c r="AK492" s="221" t="b">
        <f aca="false">IF(AH492&gt;1,AVERAGE(AH492,AH483,AH474,AH465,AH456))</f>
        <v>0</v>
      </c>
      <c r="AL492" s="221" t="b">
        <f aca="false">IF(AH492&gt;1,AVERAGE(AH492,AH483))</f>
        <v>0</v>
      </c>
    </row>
    <row collapsed="false" customFormat="false" customHeight="true" hidden="false" ht="12" outlineLevel="0" r="493">
      <c r="E493" s="117"/>
      <c r="F493" s="230" t="s">
        <v>136</v>
      </c>
      <c r="W493" s="117"/>
      <c r="X493" s="117"/>
      <c r="Y493" s="117"/>
      <c r="Z493" s="117"/>
      <c r="AA493" s="117"/>
      <c r="AB493" s="117"/>
      <c r="AC493" s="117"/>
      <c r="AD493" s="117"/>
      <c r="AE493" s="117"/>
      <c r="AF493" s="231" t="str">
        <f aca="false">IF(SUM(W493:AE493)&gt;0,(SUM(W493:AE493)),"")</f>
        <v/>
      </c>
    </row>
    <row collapsed="false" customFormat="false" customHeight="true" hidden="false" ht="12" outlineLevel="0" r="494">
      <c r="A494" s="212" t="s">
        <v>12</v>
      </c>
      <c r="B494" s="213" t="n">
        <f aca="false">I501</f>
        <v>0</v>
      </c>
      <c r="C494" s="214" t="s">
        <v>15</v>
      </c>
      <c r="D494" s="117" t="n">
        <f aca="false">X501</f>
        <v>0</v>
      </c>
      <c r="F494" s="215" t="inlineStr">
        <f aca="false">F491+1</f>
        <is>
          <t/>
        </is>
      </c>
      <c r="G494" s="119"/>
      <c r="H494" s="119"/>
      <c r="I494" s="120"/>
      <c r="J494" s="121"/>
      <c r="K494" s="121"/>
      <c r="L494" s="121"/>
      <c r="M494" s="121"/>
      <c r="N494" s="121"/>
      <c r="O494" s="121"/>
      <c r="P494" s="121"/>
      <c r="Q494" s="121"/>
      <c r="R494" s="122"/>
      <c r="S494" s="122"/>
      <c r="T494" s="122"/>
      <c r="U494" s="217"/>
      <c r="V494" s="218" t="n">
        <f aca="false">$V$2</f>
        <v>1</v>
      </c>
      <c r="W494" s="219" t="n">
        <f aca="false">IF(J494&lt;&gt;0,VLOOKUP(J494,Max_tider,2,0),0)</f>
        <v>0</v>
      </c>
      <c r="X494" s="219" t="n">
        <f aca="false">IF(K494&lt;&gt;0,VLOOKUP(K494,AT_tider,2,0),0)</f>
        <v>0</v>
      </c>
      <c r="Y494" s="219" t="n">
        <f aca="false">IF(L494&lt;&gt;0,VLOOKUP(L494,SubAT_tider,2,0),0)</f>
        <v>0</v>
      </c>
      <c r="Z494" s="219" t="n">
        <f aca="false">IF(M494&lt;&gt;0,VLOOKUP(M494,IG_tider,2,0),0)</f>
        <v>0</v>
      </c>
      <c r="AA494" s="219"/>
      <c r="AB494" s="219"/>
      <c r="AC494" s="219" t="n">
        <f aca="false">IF(P494&lt;&gt;0,VLOOKUP(P494,Power_tider,2,0),0)</f>
        <v>0</v>
      </c>
      <c r="AD494" s="219" t="n">
        <f aca="false">IF(Q494&lt;&gt;0,VLOOKUP(Q494,FS_tider,2,0),0)</f>
        <v>0</v>
      </c>
      <c r="AE494" s="218"/>
      <c r="AF494" s="218" t="n">
        <f aca="false">SUM(W494:AE494)</f>
        <v>0</v>
      </c>
      <c r="AG494" s="220" t="n">
        <f aca="false">((AC494*2)+(W494*2)+(X494*1)+(Y494*0.77)+(Z494*0.68)+(AD494*0.8))</f>
        <v>0</v>
      </c>
      <c r="AH494" s="220" t="n">
        <f aca="false">(AG494+(((I494*V494)-SUM(W494:AE494))*0.3))</f>
        <v>0</v>
      </c>
      <c r="AI494" s="221" t="str">
        <f aca="false">IF(AH494&gt;1,AVERAGE(AH491,AH494),"")</f>
        <v/>
      </c>
      <c r="AJ494" s="221" t="str">
        <f aca="false">IF(AH494&gt;1,AVERAGE(AH490,AH491,AH494),"")</f>
        <v/>
      </c>
      <c r="AK494" s="221"/>
      <c r="AL494" s="221"/>
    </row>
    <row collapsed="false" customFormat="false" customHeight="true" hidden="false" ht="12" outlineLevel="0" r="495">
      <c r="A495" s="222" t="s">
        <v>13</v>
      </c>
      <c r="B495" s="213" t="n">
        <f aca="false">W501</f>
        <v>0</v>
      </c>
      <c r="C495" s="214" t="s">
        <v>16</v>
      </c>
      <c r="D495" s="117" t="n">
        <f aca="false">Y501</f>
        <v>0</v>
      </c>
      <c r="F495" s="215" t="inlineStr">
        <f aca="false">F494+1</f>
        <is>
          <t/>
        </is>
      </c>
      <c r="G495" s="119"/>
      <c r="H495" s="119"/>
      <c r="I495" s="120"/>
      <c r="J495" s="121"/>
      <c r="K495" s="121"/>
      <c r="L495" s="121"/>
      <c r="M495" s="121"/>
      <c r="N495" s="126"/>
      <c r="O495" s="126"/>
      <c r="P495" s="126"/>
      <c r="Q495" s="121"/>
      <c r="R495" s="122"/>
      <c r="S495" s="122"/>
      <c r="T495" s="122"/>
      <c r="U495" s="217"/>
      <c r="V495" s="218" t="n">
        <f aca="false">$V$2</f>
        <v>1</v>
      </c>
      <c r="W495" s="219" t="n">
        <f aca="false">IF(J495&lt;&gt;0,VLOOKUP(J495,Max_tider,2,0),0)</f>
        <v>0</v>
      </c>
      <c r="X495" s="219" t="n">
        <f aca="false">IF(K495&lt;&gt;0,VLOOKUP(K495,AT_tider,2,0),0)</f>
        <v>0</v>
      </c>
      <c r="Y495" s="219" t="n">
        <f aca="false">IF(L495&lt;&gt;0,VLOOKUP(L495,SubAT_tider,2,0),0)</f>
        <v>0</v>
      </c>
      <c r="Z495" s="219" t="n">
        <f aca="false">IF(M495&lt;&gt;0,VLOOKUP(M495,IG_tider,2,0),0)</f>
        <v>0</v>
      </c>
      <c r="AA495" s="219"/>
      <c r="AB495" s="219"/>
      <c r="AC495" s="219" t="n">
        <f aca="false">IF(P495&lt;&gt;0,VLOOKUP(P495,Power_tider,2,0),0)</f>
        <v>0</v>
      </c>
      <c r="AD495" s="219" t="n">
        <f aca="false">IF(Q495&lt;&gt;0,VLOOKUP(Q495,FS_tider,2,0),0)</f>
        <v>0</v>
      </c>
      <c r="AE495" s="218"/>
      <c r="AF495" s="218" t="n">
        <f aca="false">SUM(W495:AE495)</f>
        <v>0</v>
      </c>
      <c r="AG495" s="220" t="n">
        <f aca="false">((AC495*2)+(W495*2)+(X495*1)+(Y495*0.77)+(Z495*0.68)+(AD495*0.8))</f>
        <v>0</v>
      </c>
      <c r="AH495" s="220" t="n">
        <f aca="false">(AG495+(((I495*V495)-SUM(W495:AE495))*0.3))</f>
        <v>0</v>
      </c>
      <c r="AI495" s="221" t="str">
        <f aca="false">IF(AH495&gt;1,AVERAGE(AH494:AH495),"")</f>
        <v/>
      </c>
      <c r="AJ495" s="221" t="str">
        <f aca="false">IF(AH495&gt;1,AVERAGE(AH491,AH494,AH495),"")</f>
        <v/>
      </c>
      <c r="AK495" s="221"/>
      <c r="AL495" s="221"/>
    </row>
    <row collapsed="false" customFormat="false" customHeight="true" hidden="false" ht="12" outlineLevel="0" r="496">
      <c r="C496" s="223" t="s">
        <v>17</v>
      </c>
      <c r="D496" s="117" t="n">
        <f aca="false">Z501</f>
        <v>0</v>
      </c>
      <c r="F496" s="215" t="inlineStr">
        <f aca="false">F495+1</f>
        <is>
          <t/>
        </is>
      </c>
      <c r="G496" s="119"/>
      <c r="H496" s="119"/>
      <c r="I496" s="126"/>
      <c r="J496" s="126"/>
      <c r="K496" s="126"/>
      <c r="L496" s="126"/>
      <c r="M496" s="126"/>
      <c r="N496" s="126"/>
      <c r="O496" s="126"/>
      <c r="P496" s="126"/>
      <c r="Q496" s="126"/>
      <c r="R496" s="122"/>
      <c r="S496" s="122"/>
      <c r="T496" s="122"/>
      <c r="U496" s="224"/>
      <c r="V496" s="218" t="n">
        <f aca="false">$V$2</f>
        <v>1</v>
      </c>
      <c r="W496" s="219" t="n">
        <f aca="false">IF(J496&lt;&gt;0,VLOOKUP(J496,Max_tider,2,0),0)</f>
        <v>0</v>
      </c>
      <c r="X496" s="219" t="n">
        <f aca="false">IF(K496&lt;&gt;0,VLOOKUP(K496,AT_tider,2,0),0)</f>
        <v>0</v>
      </c>
      <c r="Y496" s="219" t="n">
        <f aca="false">IF(L496&lt;&gt;0,VLOOKUP(L496,SubAT_tider,2,0),0)</f>
        <v>0</v>
      </c>
      <c r="Z496" s="219" t="n">
        <f aca="false">IF(M496&lt;&gt;0,VLOOKUP(M496,IG_tider,2,0),0)</f>
        <v>0</v>
      </c>
      <c r="AA496" s="219"/>
      <c r="AB496" s="219"/>
      <c r="AC496" s="219" t="n">
        <f aca="false">IF(P496&lt;&gt;0,VLOOKUP(P496,Power_tider,2,0),0)</f>
        <v>0</v>
      </c>
      <c r="AD496" s="219" t="n">
        <f aca="false">IF(Q496&lt;&gt;0,VLOOKUP(Q496,FS_tider,2,0),0)</f>
        <v>0</v>
      </c>
      <c r="AE496" s="218"/>
      <c r="AF496" s="218" t="n">
        <f aca="false">SUM(W496:AE496)</f>
        <v>0</v>
      </c>
      <c r="AG496" s="220" t="n">
        <f aca="false">((AC496*2)+(W496*2)+(X496*1)+(Y496*0.77)+(Z496*0.68)+(AD496*0.8))</f>
        <v>0</v>
      </c>
      <c r="AH496" s="220" t="n">
        <f aca="false">(AG496+(((I496*V496)-SUM(W496:AE496))*0.3))</f>
        <v>0</v>
      </c>
      <c r="AI496" s="221" t="str">
        <f aca="false">IF(AH496&gt;1,AVERAGE(AH495:AH496),"")</f>
        <v/>
      </c>
      <c r="AJ496" s="221" t="str">
        <f aca="false">IF(AH496&gt;1,AVERAGE(AH494:AH496),"")</f>
        <v/>
      </c>
      <c r="AK496" s="221"/>
      <c r="AL496" s="221"/>
    </row>
    <row collapsed="false" customFormat="false" customHeight="true" hidden="false" ht="12" outlineLevel="0" r="497">
      <c r="C497" s="223" t="s">
        <v>69</v>
      </c>
      <c r="D497" s="117" t="n">
        <f aca="false">AA501</f>
        <v>0</v>
      </c>
      <c r="F497" s="215" t="inlineStr">
        <f aca="false">F496+1</f>
        <is>
          <t/>
        </is>
      </c>
      <c r="G497" s="119"/>
      <c r="H497" s="119"/>
      <c r="I497" s="120"/>
      <c r="J497" s="121"/>
      <c r="K497" s="121"/>
      <c r="L497" s="121"/>
      <c r="M497" s="121"/>
      <c r="N497" s="121"/>
      <c r="O497" s="121"/>
      <c r="P497" s="121"/>
      <c r="Q497" s="121"/>
      <c r="R497" s="122"/>
      <c r="S497" s="122"/>
      <c r="T497" s="122"/>
      <c r="U497" s="217"/>
      <c r="V497" s="218" t="n">
        <f aca="false">$V$2</f>
        <v>1</v>
      </c>
      <c r="W497" s="219" t="n">
        <f aca="false">IF(J497&lt;&gt;0,VLOOKUP(J497,Max_tider,2,0),0)</f>
        <v>0</v>
      </c>
      <c r="X497" s="219" t="n">
        <f aca="false">IF(K497&lt;&gt;0,VLOOKUP(K497,AT_tider,2,0),0)</f>
        <v>0</v>
      </c>
      <c r="Y497" s="219" t="n">
        <f aca="false">IF(L497&lt;&gt;0,VLOOKUP(L497,SubAT_tider,2,0),0)</f>
        <v>0</v>
      </c>
      <c r="Z497" s="219" t="n">
        <f aca="false">IF(M497&lt;&gt;0,VLOOKUP(M497,IG_tider,2,0),0)</f>
        <v>0</v>
      </c>
      <c r="AA497" s="219"/>
      <c r="AB497" s="219"/>
      <c r="AC497" s="219" t="n">
        <f aca="false">IF(P497&lt;&gt;0,VLOOKUP(P497,Power_tider,2,0),0)</f>
        <v>0</v>
      </c>
      <c r="AD497" s="219" t="n">
        <f aca="false">IF(Q497&lt;&gt;0,VLOOKUP(Q497,FS_tider,2,0),0)</f>
        <v>0</v>
      </c>
      <c r="AE497" s="218"/>
      <c r="AF497" s="218" t="n">
        <f aca="false">SUM(W497:AE497)</f>
        <v>0</v>
      </c>
      <c r="AG497" s="220" t="n">
        <f aca="false">((AC497*2)+(W497*2)+(X497*1)+(Y497*0.77)+(Z497*0.68)+(AD497*0.8))</f>
        <v>0</v>
      </c>
      <c r="AH497" s="220" t="n">
        <f aca="false">(AG497+(((I497*V497)-SUM(W497:AE497))*0.3))</f>
        <v>0</v>
      </c>
      <c r="AI497" s="221" t="str">
        <f aca="false">IF(AH497&gt;1,AVERAGE(AH496:AH497),"")</f>
        <v/>
      </c>
      <c r="AJ497" s="221" t="str">
        <f aca="false">IF(AH497&gt;1,AVERAGE(AH495:AH497),"")</f>
        <v/>
      </c>
      <c r="AK497" s="221"/>
      <c r="AL497" s="221"/>
    </row>
    <row collapsed="false" customFormat="false" customHeight="true" hidden="false" ht="12" outlineLevel="0" r="498">
      <c r="C498" s="223" t="s">
        <v>70</v>
      </c>
      <c r="D498" s="117" t="n">
        <f aca="false">AB501</f>
        <v>0</v>
      </c>
      <c r="F498" s="215" t="inlineStr">
        <f aca="false">F497+1</f>
        <is>
          <t/>
        </is>
      </c>
      <c r="G498" s="119"/>
      <c r="H498" s="119"/>
      <c r="I498" s="120"/>
      <c r="J498" s="121"/>
      <c r="K498" s="121"/>
      <c r="L498" s="121"/>
      <c r="M498" s="121"/>
      <c r="N498" s="121"/>
      <c r="O498" s="121"/>
      <c r="P498" s="121"/>
      <c r="Q498" s="121"/>
      <c r="R498" s="122"/>
      <c r="S498" s="122"/>
      <c r="T498" s="122"/>
      <c r="U498" s="224"/>
      <c r="V498" s="218" t="n">
        <f aca="false">$V$2</f>
        <v>1</v>
      </c>
      <c r="W498" s="219" t="n">
        <f aca="false">IF(J498&lt;&gt;0,VLOOKUP(J498,Max_tider,2,0),0)</f>
        <v>0</v>
      </c>
      <c r="X498" s="219" t="n">
        <f aca="false">IF(K498&lt;&gt;0,VLOOKUP(K498,AT_tider,2,0),0)</f>
        <v>0</v>
      </c>
      <c r="Y498" s="219" t="n">
        <f aca="false">IF(L498&lt;&gt;0,VLOOKUP(L498,SubAT_tider,2,0),0)</f>
        <v>0</v>
      </c>
      <c r="Z498" s="219" t="n">
        <f aca="false">IF(M498&lt;&gt;0,VLOOKUP(M498,IG_tider,2,0),0)</f>
        <v>0</v>
      </c>
      <c r="AA498" s="219"/>
      <c r="AB498" s="219"/>
      <c r="AC498" s="219" t="n">
        <f aca="false">IF(P498&lt;&gt;0,VLOOKUP(P498,Power_tider,2,0),0)</f>
        <v>0</v>
      </c>
      <c r="AD498" s="219" t="n">
        <f aca="false">IF(Q498&lt;&gt;0,VLOOKUP(Q498,FS_tider,2,0),0)</f>
        <v>0</v>
      </c>
      <c r="AE498" s="218"/>
      <c r="AF498" s="218" t="n">
        <f aca="false">SUM(W498:AE498)</f>
        <v>0</v>
      </c>
      <c r="AG498" s="220" t="n">
        <f aca="false">((AC498*2)+(W498*2)+(X498*1)+(Y498*0.77)+(Z498*0.68)+(AD498*0.8))</f>
        <v>0</v>
      </c>
      <c r="AH498" s="220" t="n">
        <f aca="false">(AG498+(((I498*V498)-SUM(W498:AE498))*0.3))</f>
        <v>0</v>
      </c>
      <c r="AI498" s="221" t="str">
        <f aca="false">IF(AH498&gt;1,AVERAGE(AH497:AH498),"")</f>
        <v/>
      </c>
      <c r="AJ498" s="221" t="str">
        <f aca="false">IF(AH498&gt;1,AVERAGE(AH496:AH498),"")</f>
        <v/>
      </c>
      <c r="AK498" s="221"/>
      <c r="AL498" s="221"/>
    </row>
    <row collapsed="false" customFormat="false" customHeight="true" hidden="false" ht="12" outlineLevel="0" r="499">
      <c r="C499" s="214" t="s">
        <v>20</v>
      </c>
      <c r="D499" s="117" t="n">
        <f aca="false">AC501</f>
        <v>0</v>
      </c>
      <c r="F499" s="215" t="inlineStr">
        <f aca="false">F498+1</f>
        <is>
          <t/>
        </is>
      </c>
      <c r="G499" s="119"/>
      <c r="H499" s="119"/>
      <c r="I499" s="120"/>
      <c r="J499" s="121"/>
      <c r="K499" s="121"/>
      <c r="L499" s="121"/>
      <c r="M499" s="121"/>
      <c r="N499" s="121"/>
      <c r="O499" s="121"/>
      <c r="P499" s="121"/>
      <c r="Q499" s="121"/>
      <c r="R499" s="122"/>
      <c r="S499" s="122"/>
      <c r="T499" s="122"/>
      <c r="U499" s="224"/>
      <c r="V499" s="218" t="n">
        <f aca="false">$V$2</f>
        <v>1</v>
      </c>
      <c r="W499" s="219" t="n">
        <f aca="false">IF(J499&lt;&gt;0,VLOOKUP(J499,Max_tider,2,0),0)</f>
        <v>0</v>
      </c>
      <c r="X499" s="219" t="n">
        <f aca="false">IF(K499&lt;&gt;0,VLOOKUP(K499,AT_tider,2,0),0)</f>
        <v>0</v>
      </c>
      <c r="Y499" s="219" t="n">
        <f aca="false">IF(L499&lt;&gt;0,VLOOKUP(L499,SubAT_tider,2,0),0)</f>
        <v>0</v>
      </c>
      <c r="Z499" s="219" t="n">
        <f aca="false">IF(M499&lt;&gt;0,VLOOKUP(M499,IG_tider,2,0),0)</f>
        <v>0</v>
      </c>
      <c r="AA499" s="219"/>
      <c r="AB499" s="219"/>
      <c r="AC499" s="219" t="n">
        <f aca="false">IF(P499&lt;&gt;0,VLOOKUP(P499,Power_tider,2,0),0)</f>
        <v>0</v>
      </c>
      <c r="AD499" s="219" t="n">
        <f aca="false">IF(Q499&lt;&gt;0,VLOOKUP(Q499,FS_tider,2,0),0)</f>
        <v>0</v>
      </c>
      <c r="AE499" s="218"/>
      <c r="AF499" s="218" t="n">
        <f aca="false">SUM(W499:AE499)</f>
        <v>0</v>
      </c>
      <c r="AG499" s="220" t="n">
        <f aca="false">((AC499*2)+(W499*2)+(X499*1)+(Y499*0.77)+(Z499*0.68)+(AD499*0.8))</f>
        <v>0</v>
      </c>
      <c r="AH499" s="220" t="n">
        <f aca="false">(AG499+(((I499*V499)-SUM(W499:AE499))*0.3))</f>
        <v>0</v>
      </c>
      <c r="AI499" s="221" t="str">
        <f aca="false">IF(AH499&gt;1,AVERAGE(AH498:AH499),"")</f>
        <v/>
      </c>
      <c r="AJ499" s="221" t="str">
        <f aca="false">IF(AH499&gt;1,AVERAGE(AH497:AH499),"")</f>
        <v/>
      </c>
      <c r="AK499" s="221"/>
      <c r="AL499" s="221"/>
    </row>
    <row collapsed="false" customFormat="false" customHeight="true" hidden="false" ht="12" outlineLevel="0" r="500">
      <c r="C500" s="214" t="s">
        <v>21</v>
      </c>
      <c r="D500" s="117" t="n">
        <f aca="false">AD501</f>
        <v>0</v>
      </c>
      <c r="F500" s="215" t="inlineStr">
        <f aca="false">F499+1</f>
        <is>
          <t/>
        </is>
      </c>
      <c r="G500" s="119"/>
      <c r="H500" s="119"/>
      <c r="I500" s="120"/>
      <c r="J500" s="121"/>
      <c r="K500" s="121"/>
      <c r="L500" s="121"/>
      <c r="M500" s="121"/>
      <c r="N500" s="121"/>
      <c r="O500" s="121"/>
      <c r="P500" s="121"/>
      <c r="Q500" s="121"/>
      <c r="R500" s="122"/>
      <c r="S500" s="122"/>
      <c r="T500" s="122"/>
      <c r="U500" s="224"/>
      <c r="V500" s="218" t="n">
        <f aca="false">$V$2</f>
        <v>1</v>
      </c>
      <c r="W500" s="219" t="n">
        <f aca="false">IF(J500&lt;&gt;0,VLOOKUP(J500,Max_tider,2,0),0)</f>
        <v>0</v>
      </c>
      <c r="X500" s="219" t="n">
        <f aca="false">IF(K500&lt;&gt;0,VLOOKUP(K500,AT_tider,2,0),0)</f>
        <v>0</v>
      </c>
      <c r="Y500" s="219" t="n">
        <f aca="false">IF(L500&lt;&gt;0,VLOOKUP(L500,SubAT_tider,2,0),0)</f>
        <v>0</v>
      </c>
      <c r="Z500" s="219" t="n">
        <f aca="false">IF(M500&lt;&gt;0,VLOOKUP(M500,IG_tider,2,0),0)</f>
        <v>0</v>
      </c>
      <c r="AA500" s="219"/>
      <c r="AB500" s="219"/>
      <c r="AC500" s="219" t="n">
        <f aca="false">IF(P500&lt;&gt;0,VLOOKUP(P500,Power_tider,2,0),0)</f>
        <v>0</v>
      </c>
      <c r="AD500" s="219" t="n">
        <f aca="false">IF(Q500&lt;&gt;0,VLOOKUP(Q500,FS_tider,2,0),0)</f>
        <v>0</v>
      </c>
      <c r="AE500" s="218"/>
      <c r="AF500" s="218" t="n">
        <f aca="false">SUM(W500:AE500)</f>
        <v>0</v>
      </c>
      <c r="AG500" s="220" t="n">
        <f aca="false">((AC500*2)+(W500*2)+(X500*1)+(Y500*0.77)+(Z500*0.68)+(AD500*0.8))</f>
        <v>0</v>
      </c>
      <c r="AH500" s="220" t="n">
        <f aca="false">(AG500+(((I500*V500)-SUM(W500:AE500))*0.3))</f>
        <v>0</v>
      </c>
      <c r="AI500" s="221" t="str">
        <f aca="false">IF(AH500&gt;1,AVERAGE(AH499:AH500),"")</f>
        <v/>
      </c>
      <c r="AJ500" s="221" t="str">
        <f aca="false">IF(AH500&gt;1,AVERAGE(AH498:AH500),"")</f>
        <v/>
      </c>
      <c r="AK500" s="221"/>
      <c r="AL500" s="221"/>
    </row>
    <row collapsed="false" customFormat="false" customHeight="true" hidden="false" ht="12" outlineLevel="0" r="501">
      <c r="C501" s="214" t="s">
        <v>22</v>
      </c>
      <c r="D501" s="117" t="n">
        <f aca="false">AE501</f>
        <v>0</v>
      </c>
      <c r="E501" s="117"/>
      <c r="F501" s="225"/>
      <c r="G501" s="131"/>
      <c r="H501" s="131"/>
      <c r="I501" s="132" t="n">
        <f aca="false">SUM(I494:I500)/60</f>
        <v>0</v>
      </c>
      <c r="J501" s="133"/>
      <c r="K501" s="131"/>
      <c r="L501" s="131"/>
      <c r="M501" s="131"/>
      <c r="N501" s="131"/>
      <c r="O501" s="131"/>
      <c r="P501" s="131"/>
      <c r="Q501" s="131"/>
      <c r="R501" s="131"/>
      <c r="S501" s="131"/>
      <c r="T501" s="131"/>
      <c r="U501" s="226" t="s">
        <v>135</v>
      </c>
      <c r="V501" s="190"/>
      <c r="W501" s="227" t="n">
        <f aca="false">SUM(W494:W500)</f>
        <v>0</v>
      </c>
      <c r="X501" s="227" t="n">
        <f aca="false">SUM(X494:X500)</f>
        <v>0</v>
      </c>
      <c r="Y501" s="227" t="n">
        <f aca="false">SUM(Y494:Y500)</f>
        <v>0</v>
      </c>
      <c r="Z501" s="227" t="n">
        <f aca="false">SUM(Z494:Z500)</f>
        <v>0</v>
      </c>
      <c r="AA501" s="227" t="n">
        <f aca="false">SUM(AA494:AA500)</f>
        <v>0</v>
      </c>
      <c r="AB501" s="227" t="n">
        <f aca="false">SUM(AB494:AB500)</f>
        <v>0</v>
      </c>
      <c r="AC501" s="227" t="n">
        <f aca="false">SUM(AC494:AC500)</f>
        <v>0</v>
      </c>
      <c r="AD501" s="227" t="n">
        <f aca="false">SUM(AD494:AD500)</f>
        <v>0</v>
      </c>
      <c r="AE501" s="227" t="n">
        <f aca="false">SUM(AE494:AE500)</f>
        <v>0</v>
      </c>
      <c r="AF501" s="228" t="n">
        <f aca="false">SUM(AF494:AF500)</f>
        <v>0</v>
      </c>
      <c r="AG501" s="228" t="n">
        <f aca="false">SUM(AG494:AG500)</f>
        <v>0</v>
      </c>
      <c r="AH501" s="228" t="n">
        <f aca="false">SUM(AH494:AH500)</f>
        <v>0</v>
      </c>
      <c r="AI501" s="221"/>
      <c r="AJ501" s="221"/>
      <c r="AK501" s="221" t="b">
        <f aca="false">IF(AH501&gt;1,AVERAGE(AH501,AH492,AH483,AH474,AH465))</f>
        <v>0</v>
      </c>
      <c r="AL501" s="221" t="b">
        <f aca="false">IF(AH501&gt;1,AVERAGE(AH501,AH492))</f>
        <v>0</v>
      </c>
    </row>
    <row collapsed="false" customFormat="false" customHeight="true" hidden="false" ht="12" outlineLevel="0" r="502">
      <c r="E502" s="117"/>
      <c r="F502" s="230" t="s">
        <v>137</v>
      </c>
      <c r="G502" s="238"/>
      <c r="H502" s="238"/>
      <c r="I502" s="238"/>
      <c r="J502" s="238"/>
      <c r="K502" s="238"/>
      <c r="L502" s="238"/>
      <c r="M502" s="238"/>
      <c r="N502" s="238"/>
      <c r="O502" s="238"/>
      <c r="P502" s="238"/>
      <c r="Q502" s="238"/>
      <c r="R502" s="238"/>
      <c r="S502" s="238"/>
      <c r="T502" s="238"/>
      <c r="U502" s="239"/>
      <c r="V502" s="240"/>
      <c r="W502" s="117"/>
      <c r="X502" s="117"/>
      <c r="Y502" s="117"/>
      <c r="Z502" s="117"/>
      <c r="AA502" s="117"/>
      <c r="AB502" s="117"/>
      <c r="AC502" s="117"/>
      <c r="AD502" s="117"/>
      <c r="AE502" s="117"/>
      <c r="AF502" s="231" t="str">
        <f aca="false">IF(SUM(W502:AE502)&gt;0,(SUM(W502:AE502)),"")</f>
        <v/>
      </c>
    </row>
    <row collapsed="false" customFormat="false" customHeight="true" hidden="false" ht="12" outlineLevel="0" r="503">
      <c r="A503" s="212" t="s">
        <v>12</v>
      </c>
      <c r="B503" s="213" t="n">
        <f aca="false">I510</f>
        <v>0</v>
      </c>
      <c r="C503" s="214" t="s">
        <v>15</v>
      </c>
      <c r="D503" s="117" t="n">
        <f aca="false">X510</f>
        <v>0</v>
      </c>
      <c r="F503" s="215" t="inlineStr">
        <f aca="false">F500+1</f>
        <is>
          <t/>
        </is>
      </c>
      <c r="G503" s="119"/>
      <c r="H503" s="119"/>
      <c r="I503" s="120"/>
      <c r="J503" s="121"/>
      <c r="K503" s="121"/>
      <c r="L503" s="121"/>
      <c r="M503" s="121"/>
      <c r="N503" s="121"/>
      <c r="O503" s="121"/>
      <c r="P503" s="121"/>
      <c r="Q503" s="121"/>
      <c r="R503" s="122"/>
      <c r="S503" s="122"/>
      <c r="T503" s="122"/>
      <c r="U503" s="217"/>
      <c r="V503" s="218" t="n">
        <f aca="false">$V$2</f>
        <v>1</v>
      </c>
      <c r="W503" s="219" t="n">
        <f aca="false">IF(J503&lt;&gt;0,VLOOKUP(J503,Max_tider,2,0),0)</f>
        <v>0</v>
      </c>
      <c r="X503" s="219" t="n">
        <f aca="false">IF(K503&lt;&gt;0,VLOOKUP(K503,AT_tider,2,0),0)</f>
        <v>0</v>
      </c>
      <c r="Y503" s="219" t="n">
        <f aca="false">IF(L503&lt;&gt;0,VLOOKUP(L503,SubAT_tider,2,0),0)</f>
        <v>0</v>
      </c>
      <c r="Z503" s="219" t="n">
        <f aca="false">IF(M503&lt;&gt;0,VLOOKUP(M503,IG_tider,2,0),0)</f>
        <v>0</v>
      </c>
      <c r="AA503" s="219"/>
      <c r="AB503" s="219"/>
      <c r="AC503" s="219" t="n">
        <f aca="false">IF(P503&lt;&gt;0,VLOOKUP(P503,Power_tider,2,0),0)</f>
        <v>0</v>
      </c>
      <c r="AD503" s="219" t="n">
        <f aca="false">IF(Q503&lt;&gt;0,VLOOKUP(Q503,FS_tider,2,0),0)</f>
        <v>0</v>
      </c>
      <c r="AE503" s="218"/>
      <c r="AF503" s="218" t="n">
        <f aca="false">SUM(W503:AE503)</f>
        <v>0</v>
      </c>
      <c r="AG503" s="220" t="n">
        <f aca="false">((AC503*2)+(W503*2)+(X503*1)+(Y503*0.77)+(Z503*0.68)+(AD503*0.8))</f>
        <v>0</v>
      </c>
      <c r="AH503" s="220" t="n">
        <f aca="false">(AG503+(((I503*V503)-SUM(W503:AE503))*0.3))</f>
        <v>0</v>
      </c>
      <c r="AI503" s="221" t="str">
        <f aca="false">IF(AH503&gt;1,AVERAGE(AH500,AH503),"")</f>
        <v/>
      </c>
      <c r="AJ503" s="221" t="str">
        <f aca="false">IF(AH503&gt;1,AVERAGE(AH499,AH500,AH503),"")</f>
        <v/>
      </c>
      <c r="AK503" s="221"/>
      <c r="AL503" s="221"/>
    </row>
    <row collapsed="false" customFormat="false" customHeight="true" hidden="false" ht="12" outlineLevel="0" r="504">
      <c r="A504" s="222" t="s">
        <v>13</v>
      </c>
      <c r="B504" s="213" t="n">
        <f aca="false">W510</f>
        <v>0</v>
      </c>
      <c r="C504" s="214" t="s">
        <v>16</v>
      </c>
      <c r="D504" s="117" t="n">
        <f aca="false">Y510</f>
        <v>0</v>
      </c>
      <c r="F504" s="215" t="inlineStr">
        <f aca="false">F503+1</f>
        <is>
          <t/>
        </is>
      </c>
      <c r="G504" s="119"/>
      <c r="H504" s="119"/>
      <c r="I504" s="120"/>
      <c r="J504" s="121"/>
      <c r="K504" s="121"/>
      <c r="L504" s="121"/>
      <c r="M504" s="121"/>
      <c r="N504" s="126"/>
      <c r="O504" s="126"/>
      <c r="P504" s="126"/>
      <c r="Q504" s="121"/>
      <c r="R504" s="122"/>
      <c r="S504" s="122"/>
      <c r="T504" s="122"/>
      <c r="U504" s="217"/>
      <c r="V504" s="218" t="n">
        <f aca="false">$V$2</f>
        <v>1</v>
      </c>
      <c r="W504" s="219" t="n">
        <f aca="false">IF(J504&lt;&gt;0,VLOOKUP(J504,Max_tider,2,0),0)</f>
        <v>0</v>
      </c>
      <c r="X504" s="219" t="n">
        <f aca="false">IF(K504&lt;&gt;0,VLOOKUP(K504,AT_tider,2,0),0)</f>
        <v>0</v>
      </c>
      <c r="Y504" s="219" t="n">
        <f aca="false">IF(L504&lt;&gt;0,VLOOKUP(L504,SubAT_tider,2,0),0)</f>
        <v>0</v>
      </c>
      <c r="Z504" s="219" t="n">
        <f aca="false">IF(M504&lt;&gt;0,VLOOKUP(M504,IG_tider,2,0),0)</f>
        <v>0</v>
      </c>
      <c r="AA504" s="219"/>
      <c r="AB504" s="219"/>
      <c r="AC504" s="219" t="n">
        <f aca="false">IF(P504&lt;&gt;0,VLOOKUP(P504,Power_tider,2,0),0)</f>
        <v>0</v>
      </c>
      <c r="AD504" s="219" t="n">
        <f aca="false">IF(Q504&lt;&gt;0,VLOOKUP(Q504,FS_tider,2,0),0)</f>
        <v>0</v>
      </c>
      <c r="AE504" s="218"/>
      <c r="AF504" s="218" t="n">
        <f aca="false">SUM(W504:AE504)</f>
        <v>0</v>
      </c>
      <c r="AG504" s="220" t="n">
        <f aca="false">((AC504*2)+(W504*2)+(X504*1)+(Y504*0.77)+(Z504*0.68)+(AD504*0.8))</f>
        <v>0</v>
      </c>
      <c r="AH504" s="220" t="n">
        <f aca="false">(AG504+(((I504*V504)-SUM(W504:AE504))*0.3))</f>
        <v>0</v>
      </c>
      <c r="AI504" s="221" t="str">
        <f aca="false">IF(AH504&gt;1,AVERAGE(AH503:AH504),"")</f>
        <v/>
      </c>
      <c r="AJ504" s="221" t="str">
        <f aca="false">IF(AH504&gt;1,AVERAGE(AH500,AH503,AH504),"")</f>
        <v/>
      </c>
      <c r="AK504" s="221"/>
      <c r="AL504" s="221"/>
    </row>
    <row collapsed="false" customFormat="false" customHeight="true" hidden="false" ht="12" outlineLevel="0" r="505">
      <c r="C505" s="223" t="s">
        <v>17</v>
      </c>
      <c r="D505" s="117" t="n">
        <f aca="false">Z510</f>
        <v>0</v>
      </c>
      <c r="F505" s="215" t="inlineStr">
        <f aca="false">F504+1</f>
        <is>
          <t/>
        </is>
      </c>
      <c r="G505" s="119"/>
      <c r="H505" s="119"/>
      <c r="I505" s="126"/>
      <c r="J505" s="126"/>
      <c r="K505" s="126"/>
      <c r="L505" s="126"/>
      <c r="M505" s="126"/>
      <c r="N505" s="126"/>
      <c r="O505" s="126"/>
      <c r="P505" s="126"/>
      <c r="Q505" s="126"/>
      <c r="R505" s="122"/>
      <c r="S505" s="122"/>
      <c r="T505" s="122"/>
      <c r="U505" s="224"/>
      <c r="V505" s="218" t="n">
        <f aca="false">$V$2</f>
        <v>1</v>
      </c>
      <c r="W505" s="219" t="n">
        <f aca="false">IF(J505&lt;&gt;0,VLOOKUP(J505,Max_tider,2,0),0)</f>
        <v>0</v>
      </c>
      <c r="X505" s="219" t="n">
        <f aca="false">IF(K505&lt;&gt;0,VLOOKUP(K505,AT_tider,2,0),0)</f>
        <v>0</v>
      </c>
      <c r="Y505" s="219" t="n">
        <f aca="false">IF(L505&lt;&gt;0,VLOOKUP(L505,SubAT_tider,2,0),0)</f>
        <v>0</v>
      </c>
      <c r="Z505" s="219" t="n">
        <f aca="false">IF(M505&lt;&gt;0,VLOOKUP(M505,IG_tider,2,0),0)</f>
        <v>0</v>
      </c>
      <c r="AA505" s="219"/>
      <c r="AB505" s="219"/>
      <c r="AC505" s="219" t="n">
        <f aca="false">IF(P505&lt;&gt;0,VLOOKUP(P505,Power_tider,2,0),0)</f>
        <v>0</v>
      </c>
      <c r="AD505" s="219" t="n">
        <f aca="false">IF(Q505&lt;&gt;0,VLOOKUP(Q505,FS_tider,2,0),0)</f>
        <v>0</v>
      </c>
      <c r="AE505" s="218"/>
      <c r="AF505" s="218" t="n">
        <f aca="false">SUM(W505:AE505)</f>
        <v>0</v>
      </c>
      <c r="AG505" s="220" t="n">
        <f aca="false">((AC505*2)+(W505*2)+(X505*1)+(Y505*0.77)+(Z505*0.68)+(AD505*0.8))</f>
        <v>0</v>
      </c>
      <c r="AH505" s="220" t="n">
        <f aca="false">(AG505+(((I505*V505)-SUM(W505:AE505))*0.3))</f>
        <v>0</v>
      </c>
      <c r="AI505" s="221" t="str">
        <f aca="false">IF(AH505&gt;1,AVERAGE(AH504:AH505),"")</f>
        <v/>
      </c>
      <c r="AJ505" s="221" t="str">
        <f aca="false">IF(AH505&gt;1,AVERAGE(AH503:AH505),"")</f>
        <v/>
      </c>
      <c r="AK505" s="221"/>
      <c r="AL505" s="221"/>
    </row>
    <row collapsed="false" customFormat="false" customHeight="true" hidden="false" ht="12" outlineLevel="0" r="506">
      <c r="C506" s="223" t="s">
        <v>69</v>
      </c>
      <c r="D506" s="117" t="n">
        <f aca="false">AA510</f>
        <v>0</v>
      </c>
      <c r="F506" s="215" t="inlineStr">
        <f aca="false">F505+1</f>
        <is>
          <t/>
        </is>
      </c>
      <c r="G506" s="119"/>
      <c r="H506" s="119"/>
      <c r="I506" s="120"/>
      <c r="J506" s="121"/>
      <c r="K506" s="121"/>
      <c r="L506" s="121"/>
      <c r="M506" s="121"/>
      <c r="N506" s="121"/>
      <c r="O506" s="121"/>
      <c r="P506" s="121"/>
      <c r="Q506" s="121"/>
      <c r="R506" s="122"/>
      <c r="S506" s="122"/>
      <c r="T506" s="122"/>
      <c r="U506" s="217"/>
      <c r="V506" s="218" t="n">
        <f aca="false">$V$2</f>
        <v>1</v>
      </c>
      <c r="W506" s="219" t="n">
        <f aca="false">IF(J506&lt;&gt;0,VLOOKUP(J506,Max_tider,2,0),0)</f>
        <v>0</v>
      </c>
      <c r="X506" s="219" t="n">
        <f aca="false">IF(K506&lt;&gt;0,VLOOKUP(K506,AT_tider,2,0),0)</f>
        <v>0</v>
      </c>
      <c r="Y506" s="219" t="n">
        <f aca="false">IF(L506&lt;&gt;0,VLOOKUP(L506,SubAT_tider,2,0),0)</f>
        <v>0</v>
      </c>
      <c r="Z506" s="219" t="n">
        <f aca="false">IF(M506&lt;&gt;0,VLOOKUP(M506,IG_tider,2,0),0)</f>
        <v>0</v>
      </c>
      <c r="AA506" s="219"/>
      <c r="AB506" s="219"/>
      <c r="AC506" s="219" t="n">
        <f aca="false">IF(P506&lt;&gt;0,VLOOKUP(P506,Power_tider,2,0),0)</f>
        <v>0</v>
      </c>
      <c r="AD506" s="219" t="n">
        <f aca="false">IF(Q506&lt;&gt;0,VLOOKUP(Q506,FS_tider,2,0),0)</f>
        <v>0</v>
      </c>
      <c r="AE506" s="218"/>
      <c r="AF506" s="218" t="n">
        <f aca="false">SUM(W506:AE506)</f>
        <v>0</v>
      </c>
      <c r="AG506" s="220" t="n">
        <f aca="false">((AC506*2)+(W506*2)+(X506*1)+(Y506*0.77)+(Z506*0.68)+(AD506*0.8))</f>
        <v>0</v>
      </c>
      <c r="AH506" s="220" t="n">
        <f aca="false">(AG506+(((I506*V506)-SUM(W506:AE506))*0.3))</f>
        <v>0</v>
      </c>
      <c r="AI506" s="221" t="str">
        <f aca="false">IF(AH506&gt;1,AVERAGE(AH505:AH506),"")</f>
        <v/>
      </c>
      <c r="AJ506" s="221" t="str">
        <f aca="false">IF(AH506&gt;1,AVERAGE(AH504:AH506),"")</f>
        <v/>
      </c>
      <c r="AK506" s="221"/>
      <c r="AL506" s="221"/>
    </row>
    <row collapsed="false" customFormat="false" customHeight="true" hidden="false" ht="12" outlineLevel="0" r="507">
      <c r="C507" s="223" t="s">
        <v>70</v>
      </c>
      <c r="D507" s="117" t="n">
        <f aca="false">AB510</f>
        <v>0</v>
      </c>
      <c r="F507" s="215" t="inlineStr">
        <f aca="false">F506+1</f>
        <is>
          <t/>
        </is>
      </c>
      <c r="G507" s="119"/>
      <c r="H507" s="119"/>
      <c r="I507" s="120"/>
      <c r="J507" s="121"/>
      <c r="K507" s="121"/>
      <c r="L507" s="121"/>
      <c r="M507" s="121"/>
      <c r="N507" s="121"/>
      <c r="O507" s="121"/>
      <c r="P507" s="121"/>
      <c r="Q507" s="121"/>
      <c r="R507" s="122"/>
      <c r="S507" s="122"/>
      <c r="T507" s="122"/>
      <c r="U507" s="224"/>
      <c r="V507" s="218" t="n">
        <f aca="false">$V$2</f>
        <v>1</v>
      </c>
      <c r="W507" s="219" t="n">
        <f aca="false">IF(J507&lt;&gt;0,VLOOKUP(J507,Max_tider,2,0),0)</f>
        <v>0</v>
      </c>
      <c r="X507" s="219" t="n">
        <f aca="false">IF(K507&lt;&gt;0,VLOOKUP(K507,AT_tider,2,0),0)</f>
        <v>0</v>
      </c>
      <c r="Y507" s="219" t="n">
        <f aca="false">IF(L507&lt;&gt;0,VLOOKUP(L507,SubAT_tider,2,0),0)</f>
        <v>0</v>
      </c>
      <c r="Z507" s="219" t="n">
        <f aca="false">IF(M507&lt;&gt;0,VLOOKUP(M507,IG_tider,2,0),0)</f>
        <v>0</v>
      </c>
      <c r="AA507" s="219"/>
      <c r="AB507" s="219"/>
      <c r="AC507" s="219" t="n">
        <f aca="false">IF(P507&lt;&gt;0,VLOOKUP(P507,Power_tider,2,0),0)</f>
        <v>0</v>
      </c>
      <c r="AD507" s="219" t="n">
        <f aca="false">IF(Q507&lt;&gt;0,VLOOKUP(Q507,FS_tider,2,0),0)</f>
        <v>0</v>
      </c>
      <c r="AE507" s="218"/>
      <c r="AF507" s="218" t="n">
        <f aca="false">SUM(W507:AE507)</f>
        <v>0</v>
      </c>
      <c r="AG507" s="220" t="n">
        <f aca="false">((AC507*2)+(W507*2)+(X507*1)+(Y507*0.77)+(Z507*0.68)+(AD507*0.8))</f>
        <v>0</v>
      </c>
      <c r="AH507" s="220" t="n">
        <f aca="false">(AG507+(((I507*V507)-SUM(W507:AE507))*0.3))</f>
        <v>0</v>
      </c>
      <c r="AI507" s="221" t="str">
        <f aca="false">IF(AH507&gt;1,AVERAGE(AH506:AH507),"")</f>
        <v/>
      </c>
      <c r="AJ507" s="221" t="str">
        <f aca="false">IF(AH507&gt;1,AVERAGE(AH505:AH507),"")</f>
        <v/>
      </c>
      <c r="AK507" s="221"/>
      <c r="AL507" s="221"/>
    </row>
    <row collapsed="false" customFormat="false" customHeight="true" hidden="false" ht="12" outlineLevel="0" r="508">
      <c r="C508" s="214" t="s">
        <v>20</v>
      </c>
      <c r="D508" s="117" t="n">
        <f aca="false">AC510</f>
        <v>0</v>
      </c>
      <c r="F508" s="215" t="inlineStr">
        <f aca="false">F507+1</f>
        <is>
          <t/>
        </is>
      </c>
      <c r="G508" s="119"/>
      <c r="H508" s="119"/>
      <c r="I508" s="120"/>
      <c r="J508" s="121"/>
      <c r="K508" s="121"/>
      <c r="L508" s="121"/>
      <c r="M508" s="121"/>
      <c r="N508" s="121"/>
      <c r="O508" s="121"/>
      <c r="P508" s="121"/>
      <c r="Q508" s="121"/>
      <c r="R508" s="122"/>
      <c r="S508" s="122"/>
      <c r="T508" s="122"/>
      <c r="U508" s="224"/>
      <c r="V508" s="218" t="n">
        <f aca="false">$V$2</f>
        <v>1</v>
      </c>
      <c r="W508" s="219" t="n">
        <f aca="false">IF(J508&lt;&gt;0,VLOOKUP(J508,Max_tider,2,0),0)</f>
        <v>0</v>
      </c>
      <c r="X508" s="219" t="n">
        <f aca="false">IF(K508&lt;&gt;0,VLOOKUP(K508,AT_tider,2,0),0)</f>
        <v>0</v>
      </c>
      <c r="Y508" s="219" t="n">
        <f aca="false">IF(L508&lt;&gt;0,VLOOKUP(L508,SubAT_tider,2,0),0)</f>
        <v>0</v>
      </c>
      <c r="Z508" s="219" t="n">
        <f aca="false">IF(M508&lt;&gt;0,VLOOKUP(M508,IG_tider,2,0),0)</f>
        <v>0</v>
      </c>
      <c r="AA508" s="219"/>
      <c r="AB508" s="219"/>
      <c r="AC508" s="219" t="n">
        <f aca="false">IF(P508&lt;&gt;0,VLOOKUP(P508,Power_tider,2,0),0)</f>
        <v>0</v>
      </c>
      <c r="AD508" s="219" t="n">
        <f aca="false">IF(Q508&lt;&gt;0,VLOOKUP(Q508,FS_tider,2,0),0)</f>
        <v>0</v>
      </c>
      <c r="AE508" s="218"/>
      <c r="AF508" s="218" t="n">
        <f aca="false">SUM(W508:AE508)</f>
        <v>0</v>
      </c>
      <c r="AG508" s="220" t="n">
        <f aca="false">((AC508*2)+(W508*2)+(X508*1)+(Y508*0.77)+(Z508*0.68)+(AD508*0.8))</f>
        <v>0</v>
      </c>
      <c r="AH508" s="220" t="n">
        <f aca="false">(AG508+(((I508*V508)-SUM(W508:AE508))*0.3))</f>
        <v>0</v>
      </c>
      <c r="AI508" s="221" t="str">
        <f aca="false">IF(AH508&gt;1,AVERAGE(AH507:AH508),"")</f>
        <v/>
      </c>
      <c r="AJ508" s="221" t="str">
        <f aca="false">IF(AH508&gt;1,AVERAGE(AH506:AH508),"")</f>
        <v/>
      </c>
      <c r="AK508" s="221"/>
      <c r="AL508" s="221"/>
    </row>
    <row collapsed="false" customFormat="false" customHeight="true" hidden="false" ht="12" outlineLevel="0" r="509">
      <c r="C509" s="214" t="s">
        <v>21</v>
      </c>
      <c r="D509" s="117" t="n">
        <f aca="false">AD510</f>
        <v>0</v>
      </c>
      <c r="F509" s="215" t="inlineStr">
        <f aca="false">F508+1</f>
        <is>
          <t/>
        </is>
      </c>
      <c r="G509" s="119"/>
      <c r="H509" s="119"/>
      <c r="I509" s="120"/>
      <c r="J509" s="121"/>
      <c r="K509" s="121"/>
      <c r="L509" s="121"/>
      <c r="M509" s="121"/>
      <c r="N509" s="121"/>
      <c r="O509" s="121"/>
      <c r="P509" s="121"/>
      <c r="Q509" s="121"/>
      <c r="R509" s="122"/>
      <c r="S509" s="122"/>
      <c r="T509" s="122"/>
      <c r="U509" s="224"/>
      <c r="V509" s="218" t="n">
        <f aca="false">$V$2</f>
        <v>1</v>
      </c>
      <c r="W509" s="219" t="n">
        <f aca="false">IF(J509&lt;&gt;0,VLOOKUP(J509,Max_tider,2,0),0)</f>
        <v>0</v>
      </c>
      <c r="X509" s="219" t="n">
        <f aca="false">IF(K509&lt;&gt;0,VLOOKUP(K509,AT_tider,2,0),0)</f>
        <v>0</v>
      </c>
      <c r="Y509" s="219" t="n">
        <f aca="false">IF(L509&lt;&gt;0,VLOOKUP(L509,SubAT_tider,2,0),0)</f>
        <v>0</v>
      </c>
      <c r="Z509" s="219" t="n">
        <f aca="false">IF(M509&lt;&gt;0,VLOOKUP(M509,IG_tider,2,0),0)</f>
        <v>0</v>
      </c>
      <c r="AA509" s="219"/>
      <c r="AB509" s="219"/>
      <c r="AC509" s="219" t="n">
        <f aca="false">IF(P509&lt;&gt;0,VLOOKUP(P509,Power_tider,2,0),0)</f>
        <v>0</v>
      </c>
      <c r="AD509" s="219" t="n">
        <f aca="false">IF(Q509&lt;&gt;0,VLOOKUP(Q509,FS_tider,2,0),0)</f>
        <v>0</v>
      </c>
      <c r="AE509" s="218"/>
      <c r="AF509" s="218" t="n">
        <f aca="false">SUM(W509:AE509)</f>
        <v>0</v>
      </c>
      <c r="AG509" s="220" t="n">
        <f aca="false">((AC509*2)+(W509*2)+(X509*1)+(Y509*0.77)+(Z509*0.68)+(AD509*0.8))</f>
        <v>0</v>
      </c>
      <c r="AH509" s="220" t="n">
        <f aca="false">(AG509+(((I509*V509)-SUM(W509:AE509))*0.3))</f>
        <v>0</v>
      </c>
      <c r="AI509" s="221" t="str">
        <f aca="false">IF(AH509&gt;1,AVERAGE(AH508:AH509),"")</f>
        <v/>
      </c>
      <c r="AJ509" s="221" t="str">
        <f aca="false">IF(AH509&gt;1,AVERAGE(AH507:AH509),"")</f>
        <v/>
      </c>
      <c r="AK509" s="221"/>
      <c r="AL509" s="221"/>
    </row>
    <row collapsed="false" customFormat="false" customHeight="true" hidden="false" ht="12" outlineLevel="0" r="510">
      <c r="C510" s="214" t="s">
        <v>22</v>
      </c>
      <c r="D510" s="117" t="n">
        <f aca="false">AE510</f>
        <v>0</v>
      </c>
      <c r="E510" s="117"/>
      <c r="F510" s="225"/>
      <c r="G510" s="131"/>
      <c r="H510" s="131"/>
      <c r="I510" s="132" t="n">
        <f aca="false">SUM(I503:I509)/60</f>
        <v>0</v>
      </c>
      <c r="J510" s="133"/>
      <c r="K510" s="131"/>
      <c r="L510" s="131"/>
      <c r="M510" s="131"/>
      <c r="N510" s="131"/>
      <c r="O510" s="131"/>
      <c r="P510" s="131"/>
      <c r="Q510" s="131"/>
      <c r="R510" s="131"/>
      <c r="S510" s="131"/>
      <c r="T510" s="131"/>
      <c r="U510" s="226" t="s">
        <v>135</v>
      </c>
      <c r="V510" s="190"/>
      <c r="W510" s="227" t="n">
        <f aca="false">SUM(W503:W509)</f>
        <v>0</v>
      </c>
      <c r="X510" s="227" t="n">
        <f aca="false">SUM(X503:X509)</f>
        <v>0</v>
      </c>
      <c r="Y510" s="227" t="n">
        <f aca="false">SUM(Y503:Y509)</f>
        <v>0</v>
      </c>
      <c r="Z510" s="227" t="n">
        <f aca="false">SUM(Z503:Z509)</f>
        <v>0</v>
      </c>
      <c r="AA510" s="227" t="n">
        <f aca="false">SUM(AA503:AA509)</f>
        <v>0</v>
      </c>
      <c r="AB510" s="227" t="n">
        <f aca="false">SUM(AB503:AB509)</f>
        <v>0</v>
      </c>
      <c r="AC510" s="227" t="n">
        <f aca="false">SUM(AC503:AC509)</f>
        <v>0</v>
      </c>
      <c r="AD510" s="227" t="n">
        <f aca="false">SUM(AD503:AD509)</f>
        <v>0</v>
      </c>
      <c r="AE510" s="227" t="n">
        <f aca="false">SUM(AE503:AE509)</f>
        <v>0</v>
      </c>
      <c r="AF510" s="228" t="n">
        <f aca="false">SUM(AF503:AF509)</f>
        <v>0</v>
      </c>
      <c r="AG510" s="228" t="n">
        <f aca="false">SUM(AG503:AG509)</f>
        <v>0</v>
      </c>
      <c r="AH510" s="228" t="n">
        <f aca="false">SUM(AH503:AH509)</f>
        <v>0</v>
      </c>
      <c r="AI510" s="221"/>
      <c r="AJ510" s="221"/>
      <c r="AK510" s="221" t="b">
        <f aca="false">IF(AH510&gt;1,AVERAGE(AH510,AH501,AH492,AH483,AH474))</f>
        <v>0</v>
      </c>
      <c r="AL510" s="221" t="b">
        <f aca="false">IF(AH510&gt;1,AVERAGE(AH510,AH501))</f>
        <v>0</v>
      </c>
    </row>
    <row collapsed="false" customFormat="false" customHeight="true" hidden="false" ht="12" outlineLevel="0" r="511">
      <c r="E511" s="117"/>
      <c r="F511" s="230" t="s">
        <v>138</v>
      </c>
    </row>
    <row collapsed="false" customFormat="false" customHeight="true" hidden="false" ht="12" outlineLevel="0" r="512">
      <c r="F512" s="215" t="inlineStr">
        <f aca="false">F509+1</f>
        <is>
          <t/>
        </is>
      </c>
      <c r="G512" s="119"/>
      <c r="H512" s="119"/>
      <c r="I512" s="120"/>
      <c r="J512" s="121"/>
      <c r="K512" s="121"/>
      <c r="L512" s="121"/>
      <c r="M512" s="121"/>
      <c r="N512" s="121"/>
      <c r="O512" s="121"/>
      <c r="P512" s="121"/>
      <c r="Q512" s="121"/>
      <c r="R512" s="122"/>
      <c r="S512" s="122"/>
      <c r="T512" s="122"/>
      <c r="U512" s="217"/>
      <c r="V512" s="218" t="n">
        <f aca="false">$V$2</f>
        <v>1</v>
      </c>
      <c r="W512" s="219" t="n">
        <f aca="false">IF(J512&lt;&gt;0,VLOOKUP(J512,Max_tider,2,0),0)</f>
        <v>0</v>
      </c>
      <c r="X512" s="219" t="n">
        <f aca="false">IF(K512&lt;&gt;0,VLOOKUP(K512,AT_tider,2,0),0)</f>
        <v>0</v>
      </c>
      <c r="Y512" s="219" t="n">
        <f aca="false">IF(L512&lt;&gt;0,VLOOKUP(L512,SubAT_tider,2,0),0)</f>
        <v>0</v>
      </c>
      <c r="Z512" s="219" t="n">
        <f aca="false">IF(M512&lt;&gt;0,VLOOKUP(M512,IG_tider,2,0),0)</f>
        <v>0</v>
      </c>
      <c r="AA512" s="219"/>
      <c r="AB512" s="219"/>
      <c r="AC512" s="219" t="n">
        <f aca="false">IF(P512&lt;&gt;0,VLOOKUP(P512,Power_tider,2,0),0)</f>
        <v>0</v>
      </c>
      <c r="AD512" s="219" t="n">
        <f aca="false">IF(Q512&lt;&gt;0,VLOOKUP(Q512,FS_tider,2,0),0)</f>
        <v>0</v>
      </c>
      <c r="AE512" s="218"/>
      <c r="AF512" s="218" t="n">
        <f aca="false">SUM(W512:AE512)</f>
        <v>0</v>
      </c>
      <c r="AG512" s="220" t="n">
        <f aca="false">((AC512*2)+(W512*2)+(X512*1)+(Y512*0.77)+(Z512*0.68)+(AD512*0.8))</f>
        <v>0</v>
      </c>
      <c r="AH512" s="220" t="n">
        <f aca="false">(AG512+(((I512*V512)-SUM(W512:AE512))*0.3))</f>
        <v>0</v>
      </c>
      <c r="AI512" s="221" t="str">
        <f aca="false">IF(AH512&gt;1,AVERAGE(AH509,AH512),"")</f>
        <v/>
      </c>
      <c r="AJ512" s="221" t="str">
        <f aca="false">IF(AH512&gt;1,AVERAGE(AH508,AH509,AH512),"")</f>
        <v/>
      </c>
      <c r="AK512" s="221"/>
      <c r="AL512" s="221"/>
    </row>
    <row collapsed="false" customFormat="false" customHeight="true" hidden="false" ht="12" outlineLevel="0" r="513">
      <c r="F513" s="215" t="inlineStr">
        <f aca="false">F512+1</f>
        <is>
          <t/>
        </is>
      </c>
      <c r="G513" s="119"/>
      <c r="H513" s="119"/>
      <c r="I513" s="120"/>
      <c r="J513" s="121"/>
      <c r="K513" s="121"/>
      <c r="L513" s="121"/>
      <c r="M513" s="121"/>
      <c r="N513" s="126"/>
      <c r="O513" s="126"/>
      <c r="P513" s="126"/>
      <c r="Q513" s="121"/>
      <c r="R513" s="122"/>
      <c r="S513" s="122"/>
      <c r="T513" s="122"/>
      <c r="U513" s="217"/>
      <c r="V513" s="218" t="n">
        <f aca="false">$V$2</f>
        <v>1</v>
      </c>
      <c r="W513" s="219" t="n">
        <f aca="false">IF(J513&lt;&gt;0,VLOOKUP(J513,Max_tider,2,0),0)</f>
        <v>0</v>
      </c>
      <c r="X513" s="219" t="n">
        <f aca="false">IF(K513&lt;&gt;0,VLOOKUP(K513,AT_tider,2,0),0)</f>
        <v>0</v>
      </c>
      <c r="Y513" s="219" t="n">
        <f aca="false">IF(L513&lt;&gt;0,VLOOKUP(L513,SubAT_tider,2,0),0)</f>
        <v>0</v>
      </c>
      <c r="Z513" s="219" t="n">
        <f aca="false">IF(M513&lt;&gt;0,VLOOKUP(M513,IG_tider,2,0),0)</f>
        <v>0</v>
      </c>
      <c r="AA513" s="219"/>
      <c r="AB513" s="219"/>
      <c r="AC513" s="219" t="n">
        <f aca="false">IF(P513&lt;&gt;0,VLOOKUP(P513,Power_tider,2,0),0)</f>
        <v>0</v>
      </c>
      <c r="AD513" s="219" t="n">
        <f aca="false">IF(Q513&lt;&gt;0,VLOOKUP(Q513,FS_tider,2,0),0)</f>
        <v>0</v>
      </c>
      <c r="AE513" s="218"/>
      <c r="AF513" s="218" t="n">
        <f aca="false">SUM(W513:AE513)</f>
        <v>0</v>
      </c>
      <c r="AG513" s="220" t="n">
        <f aca="false">((AC513*2)+(W513*2)+(X513*1)+(Y513*0.77)+(Z513*0.68)+(AD513*0.8))</f>
        <v>0</v>
      </c>
      <c r="AH513" s="220" t="n">
        <f aca="false">(AG513+(((I513*V513)-SUM(W513:AE513))*0.3))</f>
        <v>0</v>
      </c>
      <c r="AI513" s="221" t="str">
        <f aca="false">IF(AH513&gt;1,AVERAGE(AH512:AH513),"")</f>
        <v/>
      </c>
      <c r="AJ513" s="221" t="str">
        <f aca="false">IF(AH513&gt;1,AVERAGE(AH509,AH512,AH513),"")</f>
        <v/>
      </c>
      <c r="AK513" s="221"/>
      <c r="AL513" s="221"/>
    </row>
    <row collapsed="false" customFormat="false" customHeight="true" hidden="false" ht="12" outlineLevel="0" r="514">
      <c r="F514" s="215" t="inlineStr">
        <f aca="false">F513+1</f>
        <is>
          <t/>
        </is>
      </c>
      <c r="G514" s="119"/>
      <c r="H514" s="119"/>
      <c r="I514" s="126"/>
      <c r="J514" s="126"/>
      <c r="K514" s="126"/>
      <c r="L514" s="126"/>
      <c r="M514" s="126"/>
      <c r="N514" s="126"/>
      <c r="O514" s="126"/>
      <c r="P514" s="126"/>
      <c r="Q514" s="126"/>
      <c r="R514" s="122"/>
      <c r="S514" s="122"/>
      <c r="T514" s="122"/>
      <c r="U514" s="224"/>
      <c r="V514" s="218" t="n">
        <f aca="false">$V$2</f>
        <v>1</v>
      </c>
      <c r="W514" s="219" t="n">
        <f aca="false">IF(J514&lt;&gt;0,VLOOKUP(J514,Max_tider,2,0),0)</f>
        <v>0</v>
      </c>
      <c r="X514" s="219" t="n">
        <f aca="false">IF(K514&lt;&gt;0,VLOOKUP(K514,AT_tider,2,0),0)</f>
        <v>0</v>
      </c>
      <c r="Y514" s="219" t="n">
        <f aca="false">IF(L514&lt;&gt;0,VLOOKUP(L514,SubAT_tider,2,0),0)</f>
        <v>0</v>
      </c>
      <c r="Z514" s="219" t="n">
        <f aca="false">IF(M514&lt;&gt;0,VLOOKUP(M514,IG_tider,2,0),0)</f>
        <v>0</v>
      </c>
      <c r="AA514" s="219"/>
      <c r="AB514" s="219"/>
      <c r="AC514" s="219" t="n">
        <f aca="false">IF(P514&lt;&gt;0,VLOOKUP(P514,Power_tider,2,0),0)</f>
        <v>0</v>
      </c>
      <c r="AD514" s="219" t="n">
        <f aca="false">IF(Q514&lt;&gt;0,VLOOKUP(Q514,FS_tider,2,0),0)</f>
        <v>0</v>
      </c>
      <c r="AE514" s="218"/>
      <c r="AF514" s="218" t="n">
        <f aca="false">SUM(W514:AE514)</f>
        <v>0</v>
      </c>
      <c r="AG514" s="220" t="n">
        <f aca="false">((AC514*2)+(W514*2)+(X514*1)+(Y514*0.77)+(Z514*0.68)+(AD514*0.8))</f>
        <v>0</v>
      </c>
      <c r="AH514" s="220" t="n">
        <f aca="false">(AG514+(((I514*V514)-SUM(W514:AE514))*0.3))</f>
        <v>0</v>
      </c>
      <c r="AI514" s="221" t="str">
        <f aca="false">IF(AH514&gt;1,AVERAGE(AH513:AH514),"")</f>
        <v/>
      </c>
      <c r="AJ514" s="221" t="str">
        <f aca="false">IF(AH514&gt;1,AVERAGE(AH512:AH514),"")</f>
        <v/>
      </c>
      <c r="AK514" s="221"/>
      <c r="AL514" s="221"/>
    </row>
    <row collapsed="false" customFormat="false" customHeight="true" hidden="false" ht="12" outlineLevel="0" r="515">
      <c r="F515" s="215" t="inlineStr">
        <f aca="false">F514+1</f>
        <is>
          <t/>
        </is>
      </c>
      <c r="G515" s="119"/>
      <c r="H515" s="119"/>
      <c r="I515" s="120"/>
      <c r="J515" s="121"/>
      <c r="K515" s="121"/>
      <c r="L515" s="121"/>
      <c r="M515" s="121"/>
      <c r="N515" s="121"/>
      <c r="O515" s="121"/>
      <c r="P515" s="121"/>
      <c r="Q515" s="121"/>
      <c r="R515" s="122"/>
      <c r="S515" s="122"/>
      <c r="T515" s="122"/>
      <c r="U515" s="217"/>
      <c r="V515" s="218" t="n">
        <f aca="false">$V$2</f>
        <v>1</v>
      </c>
      <c r="W515" s="219" t="n">
        <f aca="false">IF(J515&lt;&gt;0,VLOOKUP(J515,Max_tider,2,0),0)</f>
        <v>0</v>
      </c>
      <c r="X515" s="219" t="n">
        <f aca="false">IF(K515&lt;&gt;0,VLOOKUP(K515,AT_tider,2,0),0)</f>
        <v>0</v>
      </c>
      <c r="Y515" s="219" t="n">
        <f aca="false">IF(L515&lt;&gt;0,VLOOKUP(L515,SubAT_tider,2,0),0)</f>
        <v>0</v>
      </c>
      <c r="Z515" s="219" t="n">
        <f aca="false">IF(M515&lt;&gt;0,VLOOKUP(M515,IG_tider,2,0),0)</f>
        <v>0</v>
      </c>
      <c r="AA515" s="219"/>
      <c r="AB515" s="219"/>
      <c r="AC515" s="219" t="n">
        <f aca="false">IF(P515&lt;&gt;0,VLOOKUP(P515,Power_tider,2,0),0)</f>
        <v>0</v>
      </c>
      <c r="AD515" s="219" t="n">
        <f aca="false">IF(Q515&lt;&gt;0,VLOOKUP(Q515,FS_tider,2,0),0)</f>
        <v>0</v>
      </c>
      <c r="AE515" s="218"/>
      <c r="AF515" s="218" t="n">
        <f aca="false">SUM(W515:AE515)</f>
        <v>0</v>
      </c>
      <c r="AG515" s="220" t="n">
        <f aca="false">((AC515*2)+(W515*2)+(X515*1)+(Y515*0.77)+(Z515*0.68)+(AD515*0.8))</f>
        <v>0</v>
      </c>
      <c r="AH515" s="220" t="n">
        <f aca="false">(AG515+(((I515*V515)-SUM(W515:AE515))*0.3))</f>
        <v>0</v>
      </c>
      <c r="AI515" s="221" t="str">
        <f aca="false">IF(AH515&gt;1,AVERAGE(AH514:AH515),"")</f>
        <v/>
      </c>
      <c r="AJ515" s="221" t="str">
        <f aca="false">IF(AH515&gt;1,AVERAGE(AH513:AH515),"")</f>
        <v/>
      </c>
      <c r="AK515" s="221"/>
      <c r="AL515" s="221"/>
    </row>
    <row collapsed="false" customFormat="false" customHeight="true" hidden="false" ht="12" outlineLevel="0" r="516">
      <c r="F516" s="215" t="inlineStr">
        <f aca="false">F515+1</f>
        <is>
          <t/>
        </is>
      </c>
      <c r="G516" s="119"/>
      <c r="H516" s="119"/>
      <c r="I516" s="120"/>
      <c r="J516" s="121"/>
      <c r="K516" s="121"/>
      <c r="L516" s="121"/>
      <c r="M516" s="121"/>
      <c r="N516" s="121"/>
      <c r="O516" s="121"/>
      <c r="P516" s="121"/>
      <c r="Q516" s="121"/>
      <c r="R516" s="122"/>
      <c r="S516" s="122"/>
      <c r="T516" s="122"/>
      <c r="U516" s="224"/>
      <c r="V516" s="218" t="n">
        <f aca="false">$V$2</f>
        <v>1</v>
      </c>
      <c r="W516" s="219" t="n">
        <f aca="false">IF(J516&lt;&gt;0,VLOOKUP(J516,Max_tider,2,0),0)</f>
        <v>0</v>
      </c>
      <c r="X516" s="219" t="n">
        <f aca="false">IF(K516&lt;&gt;0,VLOOKUP(K516,AT_tider,2,0),0)</f>
        <v>0</v>
      </c>
      <c r="Y516" s="219" t="n">
        <f aca="false">IF(L516&lt;&gt;0,VLOOKUP(L516,SubAT_tider,2,0),0)</f>
        <v>0</v>
      </c>
      <c r="Z516" s="219" t="n">
        <f aca="false">IF(M516&lt;&gt;0,VLOOKUP(M516,IG_tider,2,0),0)</f>
        <v>0</v>
      </c>
      <c r="AA516" s="219"/>
      <c r="AB516" s="219"/>
      <c r="AC516" s="219" t="n">
        <f aca="false">IF(P516&lt;&gt;0,VLOOKUP(P516,Power_tider,2,0),0)</f>
        <v>0</v>
      </c>
      <c r="AD516" s="219" t="n">
        <f aca="false">IF(Q516&lt;&gt;0,VLOOKUP(Q516,FS_tider,2,0),0)</f>
        <v>0</v>
      </c>
      <c r="AE516" s="218"/>
      <c r="AF516" s="218" t="n">
        <f aca="false">SUM(W516:AE516)</f>
        <v>0</v>
      </c>
      <c r="AG516" s="220" t="n">
        <f aca="false">((AC516*2)+(W516*2)+(X516*1)+(Y516*0.77)+(Z516*0.68)+(AD516*0.8))</f>
        <v>0</v>
      </c>
      <c r="AH516" s="220" t="n">
        <f aca="false">(AG516+(((I516*V516)-SUM(W516:AE516))*0.3))</f>
        <v>0</v>
      </c>
      <c r="AI516" s="221" t="str">
        <f aca="false">IF(AH516&gt;1,AVERAGE(AH515:AH516),"")</f>
        <v/>
      </c>
      <c r="AJ516" s="221" t="str">
        <f aca="false">IF(AH516&gt;1,AVERAGE(AH514:AH516),"")</f>
        <v/>
      </c>
      <c r="AK516" s="221"/>
      <c r="AL516" s="221"/>
    </row>
    <row collapsed="false" customFormat="false" customHeight="true" hidden="false" ht="12" outlineLevel="0" r="517">
      <c r="F517" s="215" t="inlineStr">
        <f aca="false">F516+1</f>
        <is>
          <t/>
        </is>
      </c>
      <c r="G517" s="119"/>
      <c r="H517" s="119"/>
      <c r="I517" s="120"/>
      <c r="J517" s="121"/>
      <c r="K517" s="121"/>
      <c r="L517" s="121"/>
      <c r="M517" s="121"/>
      <c r="N517" s="121"/>
      <c r="O517" s="121"/>
      <c r="P517" s="121"/>
      <c r="Q517" s="121"/>
      <c r="R517" s="122"/>
      <c r="S517" s="122"/>
      <c r="T517" s="122"/>
      <c r="U517" s="224"/>
      <c r="V517" s="218" t="n">
        <f aca="false">$V$2</f>
        <v>1</v>
      </c>
      <c r="W517" s="219" t="n">
        <f aca="false">IF(J517&lt;&gt;0,VLOOKUP(J517,Max_tider,2,0),0)</f>
        <v>0</v>
      </c>
      <c r="X517" s="219" t="n">
        <f aca="false">IF(K517&lt;&gt;0,VLOOKUP(K517,AT_tider,2,0),0)</f>
        <v>0</v>
      </c>
      <c r="Y517" s="219" t="n">
        <f aca="false">IF(L517&lt;&gt;0,VLOOKUP(L517,SubAT_tider,2,0),0)</f>
        <v>0</v>
      </c>
      <c r="Z517" s="219" t="n">
        <f aca="false">IF(M517&lt;&gt;0,VLOOKUP(M517,IG_tider,2,0),0)</f>
        <v>0</v>
      </c>
      <c r="AA517" s="219"/>
      <c r="AB517" s="219"/>
      <c r="AC517" s="219" t="n">
        <f aca="false">IF(P517&lt;&gt;0,VLOOKUP(P517,Power_tider,2,0),0)</f>
        <v>0</v>
      </c>
      <c r="AD517" s="219" t="n">
        <f aca="false">IF(Q517&lt;&gt;0,VLOOKUP(Q517,FS_tider,2,0),0)</f>
        <v>0</v>
      </c>
      <c r="AE517" s="218"/>
      <c r="AF517" s="218" t="n">
        <f aca="false">SUM(W517:AE517)</f>
        <v>0</v>
      </c>
      <c r="AG517" s="220" t="n">
        <f aca="false">((AC517*2)+(W517*2)+(X517*1)+(Y517*0.77)+(Z517*0.68)+(AD517*0.8))</f>
        <v>0</v>
      </c>
      <c r="AH517" s="220" t="n">
        <f aca="false">(AG517+(((I517*V517)-SUM(W517:AE517))*0.3))</f>
        <v>0</v>
      </c>
      <c r="AI517" s="221" t="str">
        <f aca="false">IF(AH517&gt;1,AVERAGE(AH516:AH517),"")</f>
        <v/>
      </c>
      <c r="AJ517" s="221" t="str">
        <f aca="false">IF(AH517&gt;1,AVERAGE(AH515:AH517),"")</f>
        <v/>
      </c>
      <c r="AK517" s="221"/>
      <c r="AL517" s="221"/>
    </row>
    <row collapsed="false" customFormat="false" customHeight="true" hidden="false" ht="12" outlineLevel="0" r="518">
      <c r="F518" s="215" t="inlineStr">
        <f aca="false">F517+1</f>
        <is>
          <t/>
        </is>
      </c>
      <c r="G518" s="119"/>
      <c r="H518" s="119"/>
      <c r="I518" s="120"/>
      <c r="J518" s="121"/>
      <c r="K518" s="121"/>
      <c r="L518" s="121"/>
      <c r="M518" s="121"/>
      <c r="N518" s="121"/>
      <c r="O518" s="121"/>
      <c r="P518" s="121"/>
      <c r="Q518" s="121"/>
      <c r="R518" s="122"/>
      <c r="S518" s="122"/>
      <c r="T518" s="122"/>
      <c r="U518" s="224"/>
      <c r="V518" s="218" t="n">
        <f aca="false">$V$2</f>
        <v>1</v>
      </c>
      <c r="W518" s="219" t="n">
        <f aca="false">IF(J518&lt;&gt;0,VLOOKUP(J518,Max_tider,2,0),0)</f>
        <v>0</v>
      </c>
      <c r="X518" s="219" t="n">
        <f aca="false">IF(K518&lt;&gt;0,VLOOKUP(K518,AT_tider,2,0),0)</f>
        <v>0</v>
      </c>
      <c r="Y518" s="219" t="n">
        <f aca="false">IF(L518&lt;&gt;0,VLOOKUP(L518,SubAT_tider,2,0),0)</f>
        <v>0</v>
      </c>
      <c r="Z518" s="219" t="n">
        <f aca="false">IF(M518&lt;&gt;0,VLOOKUP(M518,IG_tider,2,0),0)</f>
        <v>0</v>
      </c>
      <c r="AA518" s="219"/>
      <c r="AB518" s="219"/>
      <c r="AC518" s="219" t="n">
        <f aca="false">IF(P518&lt;&gt;0,VLOOKUP(P518,Power_tider,2,0),0)</f>
        <v>0</v>
      </c>
      <c r="AD518" s="219" t="n">
        <f aca="false">IF(Q518&lt;&gt;0,VLOOKUP(Q518,FS_tider,2,0),0)</f>
        <v>0</v>
      </c>
      <c r="AE518" s="218"/>
      <c r="AF518" s="218" t="n">
        <f aca="false">SUM(W518:AE518)</f>
        <v>0</v>
      </c>
      <c r="AG518" s="220" t="n">
        <f aca="false">((AC518*2)+(W518*2)+(X518*1)+(Y518*0.77)+(Z518*0.68)+(AD518*0.8))</f>
        <v>0</v>
      </c>
      <c r="AH518" s="220" t="n">
        <f aca="false">(AG518+(((I518*V518)-SUM(W518:AE518))*0.3))</f>
        <v>0</v>
      </c>
      <c r="AI518" s="221" t="str">
        <f aca="false">IF(AH518&gt;1,AVERAGE(AH517:AH518),"")</f>
        <v/>
      </c>
      <c r="AJ518" s="221" t="str">
        <f aca="false">IF(AH518&gt;1,AVERAGE(AH516:AH518),"")</f>
        <v/>
      </c>
      <c r="AK518" s="221"/>
      <c r="AL518" s="221"/>
    </row>
    <row collapsed="false" customFormat="false" customHeight="true" hidden="false" ht="12" outlineLevel="0" r="519">
      <c r="E519" s="117"/>
      <c r="F519" s="225"/>
      <c r="G519" s="131"/>
      <c r="H519" s="131"/>
      <c r="I519" s="132" t="n">
        <f aca="false">SUM(I512:I518)/60</f>
        <v>0</v>
      </c>
      <c r="J519" s="133"/>
      <c r="K519" s="131"/>
      <c r="L519" s="131"/>
      <c r="M519" s="131"/>
      <c r="N519" s="131"/>
      <c r="O519" s="131"/>
      <c r="P519" s="131"/>
      <c r="Q519" s="131"/>
      <c r="R519" s="131"/>
      <c r="S519" s="131"/>
      <c r="T519" s="131"/>
      <c r="U519" s="226" t="s">
        <v>135</v>
      </c>
      <c r="V519" s="190"/>
      <c r="W519" s="227" t="n">
        <f aca="false">SUM(W512:W518)</f>
        <v>0</v>
      </c>
      <c r="X519" s="227" t="n">
        <f aca="false">SUM(X512:X518)</f>
        <v>0</v>
      </c>
      <c r="Y519" s="227" t="n">
        <f aca="false">SUM(Y512:Y518)</f>
        <v>0</v>
      </c>
      <c r="Z519" s="227" t="n">
        <f aca="false">SUM(Z512:Z518)</f>
        <v>0</v>
      </c>
      <c r="AA519" s="227" t="n">
        <f aca="false">SUM(AA512:AA518)</f>
        <v>0</v>
      </c>
      <c r="AB519" s="227" t="n">
        <f aca="false">SUM(AB512:AB518)</f>
        <v>0</v>
      </c>
      <c r="AC519" s="227" t="n">
        <f aca="false">SUM(AC512:AC518)</f>
        <v>0</v>
      </c>
      <c r="AD519" s="227" t="n">
        <f aca="false">SUM(AD512:AD518)</f>
        <v>0</v>
      </c>
      <c r="AE519" s="227" t="n">
        <f aca="false">SUM(AE512:AE518)</f>
        <v>0</v>
      </c>
      <c r="AF519" s="228" t="n">
        <f aca="false">SUM(AF512:AF518)</f>
        <v>0</v>
      </c>
      <c r="AG519" s="228" t="n">
        <f aca="false">SUM(AG512:AG518)</f>
        <v>0</v>
      </c>
      <c r="AH519" s="228" t="n">
        <f aca="false">SUM(AH512:AH518)</f>
        <v>0</v>
      </c>
      <c r="AI519" s="221"/>
      <c r="AJ519" s="221"/>
      <c r="AK519" s="221" t="b">
        <f aca="false">IF(AH519&gt;1,AVERAGE(AH519,AH510,AH501,AH492,AH483))</f>
        <v>0</v>
      </c>
      <c r="AL519" s="221" t="b">
        <f aca="false">IF(AH519&gt;1,AVERAGE(AH519,AH510))</f>
        <v>0</v>
      </c>
    </row>
    <row collapsed="false" customFormat="false" customHeight="true" hidden="false" ht="12" outlineLevel="0" r="520">
      <c r="E520" s="117"/>
      <c r="F520" s="230" t="s">
        <v>139</v>
      </c>
    </row>
    <row collapsed="false" customFormat="false" customHeight="true" hidden="false" ht="12" outlineLevel="0" r="521">
      <c r="F521" s="215" t="inlineStr">
        <f aca="false">F518+1</f>
        <is>
          <t/>
        </is>
      </c>
      <c r="G521" s="119"/>
      <c r="H521" s="119"/>
      <c r="I521" s="120"/>
      <c r="J521" s="121"/>
      <c r="K521" s="121"/>
      <c r="L521" s="121"/>
      <c r="M521" s="121"/>
      <c r="N521" s="121"/>
      <c r="O521" s="121"/>
      <c r="P521" s="121"/>
      <c r="Q521" s="121"/>
      <c r="R521" s="122"/>
      <c r="S521" s="122"/>
      <c r="T521" s="122"/>
      <c r="U521" s="217"/>
      <c r="V521" s="218" t="n">
        <f aca="false">$V$2</f>
        <v>1</v>
      </c>
      <c r="W521" s="219" t="n">
        <f aca="false">IF(J521&lt;&gt;0,VLOOKUP(J521,Max_tider,2,0),0)</f>
        <v>0</v>
      </c>
      <c r="X521" s="219" t="n">
        <f aca="false">IF(K521&lt;&gt;0,VLOOKUP(K521,AT_tider,2,0),0)</f>
        <v>0</v>
      </c>
      <c r="Y521" s="219" t="n">
        <f aca="false">IF(L521&lt;&gt;0,VLOOKUP(L521,SubAT_tider,2,0),0)</f>
        <v>0</v>
      </c>
      <c r="Z521" s="219" t="n">
        <f aca="false">IF(M521&lt;&gt;0,VLOOKUP(M521,IG_tider,2,0),0)</f>
        <v>0</v>
      </c>
      <c r="AA521" s="219"/>
      <c r="AB521" s="219"/>
      <c r="AC521" s="219" t="n">
        <f aca="false">IF(P521&lt;&gt;0,VLOOKUP(P521,Power_tider,2,0),0)</f>
        <v>0</v>
      </c>
      <c r="AD521" s="219" t="n">
        <f aca="false">IF(Q521&lt;&gt;0,VLOOKUP(Q521,FS_tider,2,0),0)</f>
        <v>0</v>
      </c>
      <c r="AE521" s="218"/>
      <c r="AF521" s="218" t="n">
        <f aca="false">SUM(W521:AE521)</f>
        <v>0</v>
      </c>
      <c r="AG521" s="220" t="n">
        <f aca="false">((AC521*2)+(W521*2)+(X521*1)+(Y521*0.77)+(Z521*0.68)+(AD521*0.8))</f>
        <v>0</v>
      </c>
      <c r="AH521" s="220" t="n">
        <f aca="false">(AG521+(((I521*V521)-SUM(W521:AE521))*0.3))</f>
        <v>0</v>
      </c>
      <c r="AI521" s="221" t="str">
        <f aca="false">IF(AH521&gt;1,AVERAGE(AH518,AH521),"")</f>
        <v/>
      </c>
      <c r="AJ521" s="221" t="str">
        <f aca="false">IF(AH521&gt;1,AVERAGE(AH517,AH518,AH521),"")</f>
        <v/>
      </c>
      <c r="AK521" s="221"/>
      <c r="AL521" s="221"/>
    </row>
    <row collapsed="false" customFormat="false" customHeight="true" hidden="false" ht="12" outlineLevel="0" r="522">
      <c r="F522" s="215" t="inlineStr">
        <f aca="false">F521+1</f>
        <is>
          <t/>
        </is>
      </c>
      <c r="G522" s="119"/>
      <c r="H522" s="119"/>
      <c r="I522" s="120"/>
      <c r="J522" s="121"/>
      <c r="K522" s="121"/>
      <c r="L522" s="121"/>
      <c r="M522" s="121"/>
      <c r="N522" s="126"/>
      <c r="O522" s="126"/>
      <c r="P522" s="126"/>
      <c r="Q522" s="121"/>
      <c r="R522" s="122"/>
      <c r="S522" s="122"/>
      <c r="T522" s="122"/>
      <c r="U522" s="217"/>
      <c r="V522" s="218" t="n">
        <f aca="false">$V$2</f>
        <v>1</v>
      </c>
      <c r="W522" s="219" t="n">
        <f aca="false">IF(J522&lt;&gt;0,VLOOKUP(J522,Max_tider,2,0),0)</f>
        <v>0</v>
      </c>
      <c r="X522" s="219" t="n">
        <f aca="false">IF(K522&lt;&gt;0,VLOOKUP(K522,AT_tider,2,0),0)</f>
        <v>0</v>
      </c>
      <c r="Y522" s="219" t="n">
        <f aca="false">IF(L522&lt;&gt;0,VLOOKUP(L522,SubAT_tider,2,0),0)</f>
        <v>0</v>
      </c>
      <c r="Z522" s="219" t="n">
        <f aca="false">IF(M522&lt;&gt;0,VLOOKUP(M522,IG_tider,2,0),0)</f>
        <v>0</v>
      </c>
      <c r="AA522" s="219"/>
      <c r="AB522" s="219"/>
      <c r="AC522" s="219" t="n">
        <f aca="false">IF(P522&lt;&gt;0,VLOOKUP(P522,Power_tider,2,0),0)</f>
        <v>0</v>
      </c>
      <c r="AD522" s="219" t="n">
        <f aca="false">IF(Q522&lt;&gt;0,VLOOKUP(Q522,FS_tider,2,0),0)</f>
        <v>0</v>
      </c>
      <c r="AE522" s="218"/>
      <c r="AF522" s="218" t="n">
        <f aca="false">SUM(W522:AE522)</f>
        <v>0</v>
      </c>
      <c r="AG522" s="220" t="n">
        <f aca="false">((AC522*2)+(W522*2)+(X522*1)+(Y522*0.77)+(Z522*0.68)+(AD522*0.8))</f>
        <v>0</v>
      </c>
      <c r="AH522" s="220" t="n">
        <f aca="false">(AG522+(((I522*V522)-SUM(W522:AE522))*0.3))</f>
        <v>0</v>
      </c>
      <c r="AI522" s="221" t="str">
        <f aca="false">IF(AH522&gt;1,AVERAGE(AH521:AH522),"")</f>
        <v/>
      </c>
      <c r="AJ522" s="221" t="str">
        <f aca="false">IF(AH522&gt;1,AVERAGE(AH518,AH521,AH522),"")</f>
        <v/>
      </c>
      <c r="AK522" s="221"/>
      <c r="AL522" s="221"/>
    </row>
    <row collapsed="false" customFormat="false" customHeight="true" hidden="false" ht="12" outlineLevel="0" r="523">
      <c r="F523" s="215" t="inlineStr">
        <f aca="false">F522+1</f>
        <is>
          <t/>
        </is>
      </c>
      <c r="G523" s="119"/>
      <c r="H523" s="119"/>
      <c r="I523" s="126"/>
      <c r="J523" s="126"/>
      <c r="K523" s="126"/>
      <c r="L523" s="126"/>
      <c r="M523" s="126"/>
      <c r="N523" s="126"/>
      <c r="O523" s="126"/>
      <c r="P523" s="126"/>
      <c r="Q523" s="126"/>
      <c r="R523" s="122"/>
      <c r="S523" s="122"/>
      <c r="T523" s="122"/>
      <c r="U523" s="224"/>
      <c r="V523" s="218" t="n">
        <f aca="false">$V$2</f>
        <v>1</v>
      </c>
      <c r="W523" s="219" t="n">
        <f aca="false">IF(J523&lt;&gt;0,VLOOKUP(J523,Max_tider,2,0),0)</f>
        <v>0</v>
      </c>
      <c r="X523" s="219" t="n">
        <f aca="false">IF(K523&lt;&gt;0,VLOOKUP(K523,AT_tider,2,0),0)</f>
        <v>0</v>
      </c>
      <c r="Y523" s="219" t="n">
        <f aca="false">IF(L523&lt;&gt;0,VLOOKUP(L523,SubAT_tider,2,0),0)</f>
        <v>0</v>
      </c>
      <c r="Z523" s="219" t="n">
        <f aca="false">IF(M523&lt;&gt;0,VLOOKUP(M523,IG_tider,2,0),0)</f>
        <v>0</v>
      </c>
      <c r="AA523" s="219"/>
      <c r="AB523" s="219"/>
      <c r="AC523" s="219" t="n">
        <f aca="false">IF(P523&lt;&gt;0,VLOOKUP(P523,Power_tider,2,0),0)</f>
        <v>0</v>
      </c>
      <c r="AD523" s="219" t="n">
        <f aca="false">IF(Q523&lt;&gt;0,VLOOKUP(Q523,FS_tider,2,0),0)</f>
        <v>0</v>
      </c>
      <c r="AE523" s="218"/>
      <c r="AF523" s="218" t="n">
        <f aca="false">SUM(W523:AE523)</f>
        <v>0</v>
      </c>
      <c r="AG523" s="220" t="n">
        <f aca="false">((AC523*2)+(W523*2)+(X523*1)+(Y523*0.77)+(Z523*0.68)+(AD523*0.8))</f>
        <v>0</v>
      </c>
      <c r="AH523" s="220" t="n">
        <f aca="false">(AG523+(((I523*V523)-SUM(W523:AE523))*0.3))</f>
        <v>0</v>
      </c>
      <c r="AI523" s="221" t="str">
        <f aca="false">IF(AH523&gt;1,AVERAGE(AH522:AH523),"")</f>
        <v/>
      </c>
      <c r="AJ523" s="221" t="str">
        <f aca="false">IF(AH523&gt;1,AVERAGE(AH521:AH523),"")</f>
        <v/>
      </c>
      <c r="AK523" s="221"/>
      <c r="AL523" s="221"/>
    </row>
    <row collapsed="false" customFormat="false" customHeight="true" hidden="false" ht="12" outlineLevel="0" r="524">
      <c r="F524" s="215" t="inlineStr">
        <f aca="false">F523+1</f>
        <is>
          <t/>
        </is>
      </c>
      <c r="G524" s="119"/>
      <c r="H524" s="119"/>
      <c r="I524" s="120"/>
      <c r="J524" s="121"/>
      <c r="K524" s="121"/>
      <c r="L524" s="121"/>
      <c r="M524" s="121"/>
      <c r="N524" s="121"/>
      <c r="O524" s="121"/>
      <c r="P524" s="121"/>
      <c r="Q524" s="121"/>
      <c r="R524" s="122"/>
      <c r="S524" s="122"/>
      <c r="T524" s="122"/>
      <c r="U524" s="217"/>
      <c r="V524" s="218" t="n">
        <f aca="false">$V$2</f>
        <v>1</v>
      </c>
      <c r="W524" s="219" t="n">
        <f aca="false">IF(J524&lt;&gt;0,VLOOKUP(J524,Max_tider,2,0),0)</f>
        <v>0</v>
      </c>
      <c r="X524" s="219" t="n">
        <f aca="false">IF(K524&lt;&gt;0,VLOOKUP(K524,AT_tider,2,0),0)</f>
        <v>0</v>
      </c>
      <c r="Y524" s="219" t="n">
        <f aca="false">IF(L524&lt;&gt;0,VLOOKUP(L524,SubAT_tider,2,0),0)</f>
        <v>0</v>
      </c>
      <c r="Z524" s="219" t="n">
        <f aca="false">IF(M524&lt;&gt;0,VLOOKUP(M524,IG_tider,2,0),0)</f>
        <v>0</v>
      </c>
      <c r="AA524" s="219"/>
      <c r="AB524" s="219"/>
      <c r="AC524" s="219" t="n">
        <f aca="false">IF(P524&lt;&gt;0,VLOOKUP(P524,Power_tider,2,0),0)</f>
        <v>0</v>
      </c>
      <c r="AD524" s="219" t="n">
        <f aca="false">IF(Q524&lt;&gt;0,VLOOKUP(Q524,FS_tider,2,0),0)</f>
        <v>0</v>
      </c>
      <c r="AE524" s="218"/>
      <c r="AF524" s="218" t="n">
        <f aca="false">SUM(W524:AE524)</f>
        <v>0</v>
      </c>
      <c r="AG524" s="220" t="n">
        <f aca="false">((AC524*2)+(W524*2)+(X524*1)+(Y524*0.77)+(Z524*0.68)+(AD524*0.8))</f>
        <v>0</v>
      </c>
      <c r="AH524" s="220" t="n">
        <f aca="false">(AG524+(((I524*V524)-SUM(W524:AE524))*0.3))</f>
        <v>0</v>
      </c>
      <c r="AI524" s="221" t="str">
        <f aca="false">IF(AH524&gt;1,AVERAGE(AH523:AH524),"")</f>
        <v/>
      </c>
      <c r="AJ524" s="221" t="str">
        <f aca="false">IF(AH524&gt;1,AVERAGE(AH522:AH524),"")</f>
        <v/>
      </c>
      <c r="AK524" s="221"/>
      <c r="AL524" s="221"/>
    </row>
    <row collapsed="false" customFormat="false" customHeight="true" hidden="false" ht="12" outlineLevel="0" r="525">
      <c r="F525" s="215" t="inlineStr">
        <f aca="false">F524+1</f>
        <is>
          <t/>
        </is>
      </c>
      <c r="G525" s="119"/>
      <c r="H525" s="119"/>
      <c r="I525" s="120"/>
      <c r="J525" s="121"/>
      <c r="K525" s="121"/>
      <c r="L525" s="121"/>
      <c r="M525" s="121"/>
      <c r="N525" s="121"/>
      <c r="O525" s="121"/>
      <c r="P525" s="121"/>
      <c r="Q525" s="121"/>
      <c r="R525" s="122"/>
      <c r="S525" s="122"/>
      <c r="T525" s="122"/>
      <c r="U525" s="224"/>
      <c r="V525" s="218" t="n">
        <f aca="false">$V$2</f>
        <v>1</v>
      </c>
      <c r="W525" s="219" t="n">
        <f aca="false">IF(J525&lt;&gt;0,VLOOKUP(J525,Max_tider,2,0),0)</f>
        <v>0</v>
      </c>
      <c r="X525" s="219" t="n">
        <f aca="false">IF(K525&lt;&gt;0,VLOOKUP(K525,AT_tider,2,0),0)</f>
        <v>0</v>
      </c>
      <c r="Y525" s="219" t="n">
        <f aca="false">IF(L525&lt;&gt;0,VLOOKUP(L525,SubAT_tider,2,0),0)</f>
        <v>0</v>
      </c>
      <c r="Z525" s="219" t="n">
        <f aca="false">IF(M525&lt;&gt;0,VLOOKUP(M525,IG_tider,2,0),0)</f>
        <v>0</v>
      </c>
      <c r="AA525" s="219"/>
      <c r="AB525" s="219"/>
      <c r="AC525" s="219" t="n">
        <f aca="false">IF(P525&lt;&gt;0,VLOOKUP(P525,Power_tider,2,0),0)</f>
        <v>0</v>
      </c>
      <c r="AD525" s="219" t="n">
        <f aca="false">IF(Q525&lt;&gt;0,VLOOKUP(Q525,FS_tider,2,0),0)</f>
        <v>0</v>
      </c>
      <c r="AE525" s="218"/>
      <c r="AF525" s="218" t="n">
        <f aca="false">SUM(W525:AE525)</f>
        <v>0</v>
      </c>
      <c r="AG525" s="220" t="n">
        <f aca="false">((AC525*2)+(W525*2)+(X525*1)+(Y525*0.77)+(Z525*0.68)+(AD525*0.8))</f>
        <v>0</v>
      </c>
      <c r="AH525" s="220" t="n">
        <f aca="false">(AG525+(((I525*V525)-SUM(W525:AE525))*0.3))</f>
        <v>0</v>
      </c>
      <c r="AI525" s="221" t="str">
        <f aca="false">IF(AH525&gt;1,AVERAGE(AH524:AH525),"")</f>
        <v/>
      </c>
      <c r="AJ525" s="221" t="str">
        <f aca="false">IF(AH525&gt;1,AVERAGE(AH523:AH525),"")</f>
        <v/>
      </c>
      <c r="AK525" s="221"/>
      <c r="AL525" s="221"/>
    </row>
    <row collapsed="false" customFormat="false" customHeight="true" hidden="false" ht="12" outlineLevel="0" r="526">
      <c r="F526" s="215" t="inlineStr">
        <f aca="false">F525+1</f>
        <is>
          <t/>
        </is>
      </c>
      <c r="G526" s="119"/>
      <c r="H526" s="119"/>
      <c r="I526" s="120"/>
      <c r="J526" s="121"/>
      <c r="K526" s="121"/>
      <c r="L526" s="121"/>
      <c r="M526" s="121"/>
      <c r="N526" s="121"/>
      <c r="O526" s="121"/>
      <c r="P526" s="121"/>
      <c r="Q526" s="121"/>
      <c r="R526" s="122"/>
      <c r="S526" s="122"/>
      <c r="T526" s="122"/>
      <c r="U526" s="224"/>
      <c r="V526" s="218" t="n">
        <f aca="false">$V$2</f>
        <v>1</v>
      </c>
      <c r="W526" s="219" t="n">
        <f aca="false">IF(J526&lt;&gt;0,VLOOKUP(J526,Max_tider,2,0),0)</f>
        <v>0</v>
      </c>
      <c r="X526" s="219" t="n">
        <f aca="false">IF(K526&lt;&gt;0,VLOOKUP(K526,AT_tider,2,0),0)</f>
        <v>0</v>
      </c>
      <c r="Y526" s="219" t="n">
        <f aca="false">IF(L526&lt;&gt;0,VLOOKUP(L526,SubAT_tider,2,0),0)</f>
        <v>0</v>
      </c>
      <c r="Z526" s="219" t="n">
        <f aca="false">IF(M526&lt;&gt;0,VLOOKUP(M526,IG_tider,2,0),0)</f>
        <v>0</v>
      </c>
      <c r="AA526" s="219"/>
      <c r="AB526" s="219"/>
      <c r="AC526" s="219" t="n">
        <f aca="false">IF(P526&lt;&gt;0,VLOOKUP(P526,Power_tider,2,0),0)</f>
        <v>0</v>
      </c>
      <c r="AD526" s="219" t="n">
        <f aca="false">IF(Q526&lt;&gt;0,VLOOKUP(Q526,FS_tider,2,0),0)</f>
        <v>0</v>
      </c>
      <c r="AE526" s="218"/>
      <c r="AF526" s="218" t="n">
        <f aca="false">SUM(W526:AE526)</f>
        <v>0</v>
      </c>
      <c r="AG526" s="220" t="n">
        <f aca="false">((AC526*2)+(W526*2)+(X526*1)+(Y526*0.77)+(Z526*0.68)+(AD526*0.8))</f>
        <v>0</v>
      </c>
      <c r="AH526" s="220" t="n">
        <f aca="false">(AG526+(((I526*V526)-SUM(W526:AE526))*0.3))</f>
        <v>0</v>
      </c>
      <c r="AI526" s="221" t="str">
        <f aca="false">IF(AH526&gt;1,AVERAGE(AH525:AH526),"")</f>
        <v/>
      </c>
      <c r="AJ526" s="221" t="str">
        <f aca="false">IF(AH526&gt;1,AVERAGE(AH524:AH526),"")</f>
        <v/>
      </c>
      <c r="AK526" s="221"/>
      <c r="AL526" s="221"/>
    </row>
    <row collapsed="false" customFormat="false" customHeight="true" hidden="false" ht="12" outlineLevel="0" r="527">
      <c r="F527" s="215" t="inlineStr">
        <f aca="false">F526+1</f>
        <is>
          <t/>
        </is>
      </c>
      <c r="G527" s="119"/>
      <c r="H527" s="119"/>
      <c r="I527" s="120"/>
      <c r="J527" s="121"/>
      <c r="K527" s="121"/>
      <c r="L527" s="121"/>
      <c r="M527" s="121"/>
      <c r="N527" s="121"/>
      <c r="O527" s="121"/>
      <c r="P527" s="121"/>
      <c r="Q527" s="121"/>
      <c r="R527" s="122"/>
      <c r="S527" s="122"/>
      <c r="T527" s="122"/>
      <c r="U527" s="224"/>
      <c r="V527" s="218" t="n">
        <f aca="false">$V$2</f>
        <v>1</v>
      </c>
      <c r="W527" s="219" t="n">
        <f aca="false">IF(J527&lt;&gt;0,VLOOKUP(J527,Max_tider,2,0),0)</f>
        <v>0</v>
      </c>
      <c r="X527" s="219" t="n">
        <f aca="false">IF(K527&lt;&gt;0,VLOOKUP(K527,AT_tider,2,0),0)</f>
        <v>0</v>
      </c>
      <c r="Y527" s="219" t="n">
        <f aca="false">IF(L527&lt;&gt;0,VLOOKUP(L527,SubAT_tider,2,0),0)</f>
        <v>0</v>
      </c>
      <c r="Z527" s="219" t="n">
        <f aca="false">IF(M527&lt;&gt;0,VLOOKUP(M527,IG_tider,2,0),0)</f>
        <v>0</v>
      </c>
      <c r="AA527" s="219"/>
      <c r="AB527" s="219"/>
      <c r="AC527" s="219" t="n">
        <f aca="false">IF(P527&lt;&gt;0,VLOOKUP(P527,Power_tider,2,0),0)</f>
        <v>0</v>
      </c>
      <c r="AD527" s="219" t="n">
        <f aca="false">IF(Q527&lt;&gt;0,VLOOKUP(Q527,FS_tider,2,0),0)</f>
        <v>0</v>
      </c>
      <c r="AE527" s="218"/>
      <c r="AF527" s="218" t="n">
        <f aca="false">SUM(W527:AE527)</f>
        <v>0</v>
      </c>
      <c r="AG527" s="220" t="n">
        <f aca="false">((AC527*2)+(W527*2)+(X527*1)+(Y527*0.77)+(Z527*0.68)+(AD527*0.8))</f>
        <v>0</v>
      </c>
      <c r="AH527" s="220" t="n">
        <f aca="false">(AG527+(((I527*V527)-SUM(W527:AE527))*0.3))</f>
        <v>0</v>
      </c>
      <c r="AI527" s="221" t="str">
        <f aca="false">IF(AH527&gt;1,AVERAGE(AH526:AH527),"")</f>
        <v/>
      </c>
      <c r="AJ527" s="221" t="str">
        <f aca="false">IF(AH527&gt;1,AVERAGE(AH525:AH527),"")</f>
        <v/>
      </c>
      <c r="AK527" s="221"/>
      <c r="AL527" s="221"/>
    </row>
    <row collapsed="false" customFormat="false" customHeight="true" hidden="false" ht="12" outlineLevel="0" r="528">
      <c r="F528" s="225"/>
      <c r="G528" s="131"/>
      <c r="H528" s="131"/>
      <c r="I528" s="132" t="n">
        <f aca="false">SUM(I521:I527)/60</f>
        <v>0</v>
      </c>
      <c r="J528" s="133"/>
      <c r="K528" s="131"/>
      <c r="L528" s="131"/>
      <c r="M528" s="131"/>
      <c r="N528" s="131"/>
      <c r="O528" s="131"/>
      <c r="P528" s="131"/>
      <c r="Q528" s="131"/>
      <c r="R528" s="131"/>
      <c r="S528" s="131"/>
      <c r="T528" s="131"/>
      <c r="U528" s="226" t="s">
        <v>135</v>
      </c>
      <c r="V528" s="190"/>
      <c r="W528" s="227" t="n">
        <f aca="false">SUM(W521:W527)</f>
        <v>0</v>
      </c>
      <c r="X528" s="227" t="n">
        <f aca="false">SUM(X521:X527)</f>
        <v>0</v>
      </c>
      <c r="Y528" s="227" t="n">
        <f aca="false">SUM(Y521:Y527)</f>
        <v>0</v>
      </c>
      <c r="Z528" s="227" t="n">
        <f aca="false">SUM(Z521:Z527)</f>
        <v>0</v>
      </c>
      <c r="AA528" s="227" t="n">
        <f aca="false">SUM(AA521:AA527)</f>
        <v>0</v>
      </c>
      <c r="AB528" s="227" t="n">
        <f aca="false">SUM(AB521:AB527)</f>
        <v>0</v>
      </c>
      <c r="AC528" s="227" t="n">
        <f aca="false">SUM(AC521:AC527)</f>
        <v>0</v>
      </c>
      <c r="AD528" s="227" t="n">
        <f aca="false">SUM(AD521:AD527)</f>
        <v>0</v>
      </c>
      <c r="AE528" s="227" t="n">
        <f aca="false">SUM(AE521:AE527)</f>
        <v>0</v>
      </c>
      <c r="AF528" s="228" t="n">
        <f aca="false">SUM(AF521:AF527)</f>
        <v>0</v>
      </c>
      <c r="AG528" s="228" t="n">
        <f aca="false">SUM(AG521:AG527)</f>
        <v>0</v>
      </c>
      <c r="AH528" s="228" t="n">
        <f aca="false">SUM(AH521:AH527)</f>
        <v>0</v>
      </c>
      <c r="AI528" s="221"/>
      <c r="AJ528" s="221"/>
      <c r="AK528" s="221" t="b">
        <f aca="false">IF(AH528&gt;1,AVERAGE(AH528,AH519,AH510,AH501,AH492))</f>
        <v>0</v>
      </c>
      <c r="AL528" s="221" t="b">
        <f aca="false">IF(AH528&gt;1,AVERAGE(AH528,AH519))</f>
        <v>0</v>
      </c>
    </row>
  </sheetData>
  <mergeCells count="830">
    <mergeCell ref="G2:H2"/>
    <mergeCell ref="L2:M2"/>
    <mergeCell ref="S2:T2"/>
    <mergeCell ref="G3:H3"/>
    <mergeCell ref="S3:T3"/>
    <mergeCell ref="S4:T4"/>
    <mergeCell ref="U4:X4"/>
    <mergeCell ref="S5:T5"/>
    <mergeCell ref="V5:X5"/>
    <mergeCell ref="G6:H6"/>
    <mergeCell ref="R6:T6"/>
    <mergeCell ref="V6:X6"/>
    <mergeCell ref="V7:X7"/>
    <mergeCell ref="G8:H8"/>
    <mergeCell ref="R8:T8"/>
    <mergeCell ref="V8:X8"/>
    <mergeCell ref="G9:H9"/>
    <mergeCell ref="R9:T9"/>
    <mergeCell ref="V9:X9"/>
    <mergeCell ref="G10:H10"/>
    <mergeCell ref="R10:T10"/>
    <mergeCell ref="V10:X10"/>
    <mergeCell ref="G11:H11"/>
    <mergeCell ref="R11:T11"/>
    <mergeCell ref="V11:X11"/>
    <mergeCell ref="G12:H12"/>
    <mergeCell ref="R12:T12"/>
    <mergeCell ref="V12:X12"/>
    <mergeCell ref="G13:H13"/>
    <mergeCell ref="R13:T13"/>
    <mergeCell ref="G14:H14"/>
    <mergeCell ref="R14:T14"/>
    <mergeCell ref="G17:H17"/>
    <mergeCell ref="R17:T17"/>
    <mergeCell ref="G18:H18"/>
    <mergeCell ref="R18:T18"/>
    <mergeCell ref="G19:H19"/>
    <mergeCell ref="R19:T19"/>
    <mergeCell ref="G20:H20"/>
    <mergeCell ref="R20:T20"/>
    <mergeCell ref="G21:H21"/>
    <mergeCell ref="R21:T21"/>
    <mergeCell ref="G22:H22"/>
    <mergeCell ref="R22:T22"/>
    <mergeCell ref="G23:H23"/>
    <mergeCell ref="R23:T23"/>
    <mergeCell ref="G26:H26"/>
    <mergeCell ref="R26:T26"/>
    <mergeCell ref="G27:H27"/>
    <mergeCell ref="R27:T27"/>
    <mergeCell ref="G28:H28"/>
    <mergeCell ref="R28:T28"/>
    <mergeCell ref="G29:H29"/>
    <mergeCell ref="R29:T29"/>
    <mergeCell ref="G30:H30"/>
    <mergeCell ref="R30:T30"/>
    <mergeCell ref="G31:H31"/>
    <mergeCell ref="R31:T31"/>
    <mergeCell ref="G32:H32"/>
    <mergeCell ref="R32:T32"/>
    <mergeCell ref="G35:H35"/>
    <mergeCell ref="R35:T35"/>
    <mergeCell ref="G36:H36"/>
    <mergeCell ref="R36:T36"/>
    <mergeCell ref="G37:H37"/>
    <mergeCell ref="R37:T37"/>
    <mergeCell ref="G38:H38"/>
    <mergeCell ref="R38:T38"/>
    <mergeCell ref="G39:H39"/>
    <mergeCell ref="R39:T39"/>
    <mergeCell ref="G40:H40"/>
    <mergeCell ref="R40:T40"/>
    <mergeCell ref="G41:H41"/>
    <mergeCell ref="R41:T41"/>
    <mergeCell ref="G44:H44"/>
    <mergeCell ref="R44:T44"/>
    <mergeCell ref="G45:H45"/>
    <mergeCell ref="R45:T45"/>
    <mergeCell ref="G46:H46"/>
    <mergeCell ref="R46:T46"/>
    <mergeCell ref="G47:H47"/>
    <mergeCell ref="R47:T47"/>
    <mergeCell ref="G48:H48"/>
    <mergeCell ref="R48:T48"/>
    <mergeCell ref="G49:H49"/>
    <mergeCell ref="R49:T49"/>
    <mergeCell ref="G50:H50"/>
    <mergeCell ref="R50:T50"/>
    <mergeCell ref="G53:H53"/>
    <mergeCell ref="R53:T53"/>
    <mergeCell ref="G54:H54"/>
    <mergeCell ref="R54:T54"/>
    <mergeCell ref="G55:H55"/>
    <mergeCell ref="R55:T55"/>
    <mergeCell ref="G56:H56"/>
    <mergeCell ref="R56:T56"/>
    <mergeCell ref="G57:H57"/>
    <mergeCell ref="R57:T57"/>
    <mergeCell ref="G58:H58"/>
    <mergeCell ref="R58:T58"/>
    <mergeCell ref="G59:H59"/>
    <mergeCell ref="R59:T59"/>
    <mergeCell ref="G62:H62"/>
    <mergeCell ref="R62:T62"/>
    <mergeCell ref="G63:H63"/>
    <mergeCell ref="R63:T63"/>
    <mergeCell ref="G64:H64"/>
    <mergeCell ref="R64:T64"/>
    <mergeCell ref="G65:H65"/>
    <mergeCell ref="R65:T65"/>
    <mergeCell ref="G66:H66"/>
    <mergeCell ref="R66:T66"/>
    <mergeCell ref="G67:H67"/>
    <mergeCell ref="R67:T67"/>
    <mergeCell ref="G68:H68"/>
    <mergeCell ref="R68:T68"/>
    <mergeCell ref="G71:H71"/>
    <mergeCell ref="R71:T71"/>
    <mergeCell ref="G72:H72"/>
    <mergeCell ref="R72:T72"/>
    <mergeCell ref="G73:H73"/>
    <mergeCell ref="R73:T73"/>
    <mergeCell ref="G74:H74"/>
    <mergeCell ref="R74:T74"/>
    <mergeCell ref="G75:H75"/>
    <mergeCell ref="R75:T75"/>
    <mergeCell ref="G76:H76"/>
    <mergeCell ref="R76:T76"/>
    <mergeCell ref="G77:H77"/>
    <mergeCell ref="R77:T77"/>
    <mergeCell ref="G80:H80"/>
    <mergeCell ref="R80:T80"/>
    <mergeCell ref="G81:H81"/>
    <mergeCell ref="R81:T81"/>
    <mergeCell ref="G82:H82"/>
    <mergeCell ref="R82:T82"/>
    <mergeCell ref="G83:H83"/>
    <mergeCell ref="R83:T83"/>
    <mergeCell ref="G84:H84"/>
    <mergeCell ref="R84:T84"/>
    <mergeCell ref="G85:H85"/>
    <mergeCell ref="R85:T85"/>
    <mergeCell ref="G86:H86"/>
    <mergeCell ref="R86:T86"/>
    <mergeCell ref="G89:H89"/>
    <mergeCell ref="R89:T89"/>
    <mergeCell ref="G90:H90"/>
    <mergeCell ref="R90:T90"/>
    <mergeCell ref="G91:H91"/>
    <mergeCell ref="R91:T91"/>
    <mergeCell ref="G92:H92"/>
    <mergeCell ref="R92:T92"/>
    <mergeCell ref="G93:H93"/>
    <mergeCell ref="R93:T93"/>
    <mergeCell ref="G94:H94"/>
    <mergeCell ref="R94:T94"/>
    <mergeCell ref="G95:H95"/>
    <mergeCell ref="R95:T95"/>
    <mergeCell ref="G98:H98"/>
    <mergeCell ref="R98:T98"/>
    <mergeCell ref="G99:H99"/>
    <mergeCell ref="R99:T99"/>
    <mergeCell ref="G100:H100"/>
    <mergeCell ref="R100:T100"/>
    <mergeCell ref="G101:H101"/>
    <mergeCell ref="R101:T101"/>
    <mergeCell ref="G102:H102"/>
    <mergeCell ref="R102:T102"/>
    <mergeCell ref="G103:H103"/>
    <mergeCell ref="R103:T103"/>
    <mergeCell ref="G104:H104"/>
    <mergeCell ref="R104:T104"/>
    <mergeCell ref="G107:H107"/>
    <mergeCell ref="R107:T107"/>
    <mergeCell ref="G108:H108"/>
    <mergeCell ref="R108:T108"/>
    <mergeCell ref="G109:H109"/>
    <mergeCell ref="R109:T109"/>
    <mergeCell ref="G110:H110"/>
    <mergeCell ref="R110:T110"/>
    <mergeCell ref="G111:H111"/>
    <mergeCell ref="R111:T111"/>
    <mergeCell ref="G112:H112"/>
    <mergeCell ref="R112:T112"/>
    <mergeCell ref="G113:H113"/>
    <mergeCell ref="R113:T113"/>
    <mergeCell ref="G116:H116"/>
    <mergeCell ref="R116:T116"/>
    <mergeCell ref="G117:H117"/>
    <mergeCell ref="R117:T117"/>
    <mergeCell ref="G118:H118"/>
    <mergeCell ref="R118:T118"/>
    <mergeCell ref="G119:H119"/>
    <mergeCell ref="R119:T119"/>
    <mergeCell ref="G120:H120"/>
    <mergeCell ref="R120:T120"/>
    <mergeCell ref="G121:H121"/>
    <mergeCell ref="R121:T121"/>
    <mergeCell ref="G122:H122"/>
    <mergeCell ref="R122:T122"/>
    <mergeCell ref="G125:H125"/>
    <mergeCell ref="R125:T125"/>
    <mergeCell ref="G126:H126"/>
    <mergeCell ref="R126:T126"/>
    <mergeCell ref="G127:H127"/>
    <mergeCell ref="R127:T127"/>
    <mergeCell ref="G128:H128"/>
    <mergeCell ref="R128:T128"/>
    <mergeCell ref="G129:H129"/>
    <mergeCell ref="R129:T129"/>
    <mergeCell ref="G130:H130"/>
    <mergeCell ref="R130:T130"/>
    <mergeCell ref="G131:H131"/>
    <mergeCell ref="R131:T131"/>
    <mergeCell ref="G134:H134"/>
    <mergeCell ref="R134:T134"/>
    <mergeCell ref="G135:H135"/>
    <mergeCell ref="R135:T135"/>
    <mergeCell ref="G136:H136"/>
    <mergeCell ref="R136:T136"/>
    <mergeCell ref="G137:H137"/>
    <mergeCell ref="R137:T137"/>
    <mergeCell ref="G138:H138"/>
    <mergeCell ref="R138:T138"/>
    <mergeCell ref="G139:H139"/>
    <mergeCell ref="R139:T139"/>
    <mergeCell ref="G140:H140"/>
    <mergeCell ref="R140:T140"/>
    <mergeCell ref="G143:H143"/>
    <mergeCell ref="R143:T143"/>
    <mergeCell ref="G144:H144"/>
    <mergeCell ref="R144:T144"/>
    <mergeCell ref="G145:H145"/>
    <mergeCell ref="R145:T145"/>
    <mergeCell ref="G146:H146"/>
    <mergeCell ref="R146:T146"/>
    <mergeCell ref="G147:H147"/>
    <mergeCell ref="R147:T147"/>
    <mergeCell ref="G148:H148"/>
    <mergeCell ref="R148:T148"/>
    <mergeCell ref="G149:H149"/>
    <mergeCell ref="R149:T149"/>
    <mergeCell ref="G152:H152"/>
    <mergeCell ref="R152:T152"/>
    <mergeCell ref="G153:H153"/>
    <mergeCell ref="R153:T153"/>
    <mergeCell ref="G154:H154"/>
    <mergeCell ref="R154:T154"/>
    <mergeCell ref="G155:H155"/>
    <mergeCell ref="R155:T155"/>
    <mergeCell ref="G156:H156"/>
    <mergeCell ref="R156:T156"/>
    <mergeCell ref="G157:H157"/>
    <mergeCell ref="R157:T157"/>
    <mergeCell ref="G158:H158"/>
    <mergeCell ref="R158:T158"/>
    <mergeCell ref="G161:H161"/>
    <mergeCell ref="R161:T161"/>
    <mergeCell ref="G162:H162"/>
    <mergeCell ref="R162:T162"/>
    <mergeCell ref="G163:H163"/>
    <mergeCell ref="R163:T163"/>
    <mergeCell ref="G164:H164"/>
    <mergeCell ref="R164:T164"/>
    <mergeCell ref="G165:H165"/>
    <mergeCell ref="R165:T165"/>
    <mergeCell ref="G166:H166"/>
    <mergeCell ref="R166:T166"/>
    <mergeCell ref="G167:H167"/>
    <mergeCell ref="R167:T167"/>
    <mergeCell ref="G170:H170"/>
    <mergeCell ref="R170:T170"/>
    <mergeCell ref="G171:H171"/>
    <mergeCell ref="R171:T171"/>
    <mergeCell ref="G172:H172"/>
    <mergeCell ref="R172:T172"/>
    <mergeCell ref="G173:H173"/>
    <mergeCell ref="R173:T173"/>
    <mergeCell ref="G174:H174"/>
    <mergeCell ref="R174:T174"/>
    <mergeCell ref="G175:H175"/>
    <mergeCell ref="R175:T175"/>
    <mergeCell ref="G176:H176"/>
    <mergeCell ref="R176:T176"/>
    <mergeCell ref="G179:H179"/>
    <mergeCell ref="R179:T179"/>
    <mergeCell ref="G180:H180"/>
    <mergeCell ref="R180:T180"/>
    <mergeCell ref="G181:H181"/>
    <mergeCell ref="R181:T181"/>
    <mergeCell ref="G182:H182"/>
    <mergeCell ref="R182:T182"/>
    <mergeCell ref="G183:H183"/>
    <mergeCell ref="R183:T183"/>
    <mergeCell ref="G184:H184"/>
    <mergeCell ref="R184:T184"/>
    <mergeCell ref="G185:H185"/>
    <mergeCell ref="R185:T185"/>
    <mergeCell ref="G188:H188"/>
    <mergeCell ref="R188:T188"/>
    <mergeCell ref="G189:H189"/>
    <mergeCell ref="R189:T189"/>
    <mergeCell ref="G190:H190"/>
    <mergeCell ref="R190:T190"/>
    <mergeCell ref="G191:H191"/>
    <mergeCell ref="R191:T191"/>
    <mergeCell ref="G192:H192"/>
    <mergeCell ref="R192:T192"/>
    <mergeCell ref="G193:H193"/>
    <mergeCell ref="R193:T193"/>
    <mergeCell ref="G194:H194"/>
    <mergeCell ref="R194:T194"/>
    <mergeCell ref="G197:H197"/>
    <mergeCell ref="R197:T197"/>
    <mergeCell ref="G198:H198"/>
    <mergeCell ref="R198:T198"/>
    <mergeCell ref="G199:H199"/>
    <mergeCell ref="R199:T199"/>
    <mergeCell ref="G200:H200"/>
    <mergeCell ref="R200:T200"/>
    <mergeCell ref="G201:H201"/>
    <mergeCell ref="R201:T201"/>
    <mergeCell ref="G202:H202"/>
    <mergeCell ref="R202:T202"/>
    <mergeCell ref="G203:H203"/>
    <mergeCell ref="R203:T203"/>
    <mergeCell ref="G206:H206"/>
    <mergeCell ref="R206:T206"/>
    <mergeCell ref="G207:H207"/>
    <mergeCell ref="R207:T207"/>
    <mergeCell ref="G208:H208"/>
    <mergeCell ref="R208:T208"/>
    <mergeCell ref="G209:H209"/>
    <mergeCell ref="R209:T209"/>
    <mergeCell ref="G210:H210"/>
    <mergeCell ref="R210:T210"/>
    <mergeCell ref="G211:H211"/>
    <mergeCell ref="R211:T211"/>
    <mergeCell ref="G212:H212"/>
    <mergeCell ref="R212:T212"/>
    <mergeCell ref="G215:H215"/>
    <mergeCell ref="R215:T215"/>
    <mergeCell ref="G216:H216"/>
    <mergeCell ref="R216:T216"/>
    <mergeCell ref="G217:H217"/>
    <mergeCell ref="R217:T217"/>
    <mergeCell ref="G218:H218"/>
    <mergeCell ref="R218:T218"/>
    <mergeCell ref="G219:H219"/>
    <mergeCell ref="R219:T219"/>
    <mergeCell ref="G220:H220"/>
    <mergeCell ref="R220:T220"/>
    <mergeCell ref="G221:H221"/>
    <mergeCell ref="R221:T221"/>
    <mergeCell ref="G224:H224"/>
    <mergeCell ref="R224:T224"/>
    <mergeCell ref="G225:H225"/>
    <mergeCell ref="R225:T225"/>
    <mergeCell ref="G226:H226"/>
    <mergeCell ref="R226:T226"/>
    <mergeCell ref="G227:H227"/>
    <mergeCell ref="R227:T227"/>
    <mergeCell ref="G228:H228"/>
    <mergeCell ref="R228:T228"/>
    <mergeCell ref="G229:H229"/>
    <mergeCell ref="R229:T229"/>
    <mergeCell ref="G230:H230"/>
    <mergeCell ref="R230:T230"/>
    <mergeCell ref="G233:H233"/>
    <mergeCell ref="R233:T233"/>
    <mergeCell ref="G234:H234"/>
    <mergeCell ref="R234:T234"/>
    <mergeCell ref="G235:H235"/>
    <mergeCell ref="R235:T235"/>
    <mergeCell ref="G236:H236"/>
    <mergeCell ref="R236:T236"/>
    <mergeCell ref="G237:H237"/>
    <mergeCell ref="R237:T237"/>
    <mergeCell ref="G238:H238"/>
    <mergeCell ref="R238:T238"/>
    <mergeCell ref="G239:H239"/>
    <mergeCell ref="R239:T239"/>
    <mergeCell ref="G242:H242"/>
    <mergeCell ref="R242:T242"/>
    <mergeCell ref="G243:H243"/>
    <mergeCell ref="R243:T243"/>
    <mergeCell ref="G244:H244"/>
    <mergeCell ref="R244:T244"/>
    <mergeCell ref="G245:H245"/>
    <mergeCell ref="R245:T245"/>
    <mergeCell ref="G246:H246"/>
    <mergeCell ref="R246:T246"/>
    <mergeCell ref="G247:H247"/>
    <mergeCell ref="R247:T247"/>
    <mergeCell ref="G248:H248"/>
    <mergeCell ref="R248:T248"/>
    <mergeCell ref="G251:H251"/>
    <mergeCell ref="R251:T251"/>
    <mergeCell ref="G252:H252"/>
    <mergeCell ref="R252:T252"/>
    <mergeCell ref="G253:H253"/>
    <mergeCell ref="R253:T253"/>
    <mergeCell ref="G254:H254"/>
    <mergeCell ref="R254:T254"/>
    <mergeCell ref="G255:H255"/>
    <mergeCell ref="R255:T255"/>
    <mergeCell ref="G256:H256"/>
    <mergeCell ref="R256:T256"/>
    <mergeCell ref="G257:H257"/>
    <mergeCell ref="R257:T257"/>
    <mergeCell ref="G260:H260"/>
    <mergeCell ref="R260:T260"/>
    <mergeCell ref="G261:H261"/>
    <mergeCell ref="R261:T261"/>
    <mergeCell ref="G262:H262"/>
    <mergeCell ref="R262:T262"/>
    <mergeCell ref="G263:H263"/>
    <mergeCell ref="R263:T263"/>
    <mergeCell ref="G264:H264"/>
    <mergeCell ref="R264:T264"/>
    <mergeCell ref="G265:H265"/>
    <mergeCell ref="R265:T265"/>
    <mergeCell ref="G266:H266"/>
    <mergeCell ref="R266:T266"/>
    <mergeCell ref="G269:H269"/>
    <mergeCell ref="R269:T269"/>
    <mergeCell ref="G270:H270"/>
    <mergeCell ref="R270:T270"/>
    <mergeCell ref="G271:H271"/>
    <mergeCell ref="R271:T271"/>
    <mergeCell ref="G272:H272"/>
    <mergeCell ref="R272:T272"/>
    <mergeCell ref="G273:H273"/>
    <mergeCell ref="R273:T273"/>
    <mergeCell ref="G274:H274"/>
    <mergeCell ref="R274:T274"/>
    <mergeCell ref="G275:H275"/>
    <mergeCell ref="R275:T275"/>
    <mergeCell ref="G278:H278"/>
    <mergeCell ref="R278:T278"/>
    <mergeCell ref="G279:H279"/>
    <mergeCell ref="R279:T279"/>
    <mergeCell ref="G280:H280"/>
    <mergeCell ref="R280:T280"/>
    <mergeCell ref="G281:H281"/>
    <mergeCell ref="R281:T281"/>
    <mergeCell ref="G282:H282"/>
    <mergeCell ref="R282:T282"/>
    <mergeCell ref="G283:H283"/>
    <mergeCell ref="R283:T283"/>
    <mergeCell ref="G284:H284"/>
    <mergeCell ref="R284:T284"/>
    <mergeCell ref="G287:H287"/>
    <mergeCell ref="R287:T287"/>
    <mergeCell ref="G288:H288"/>
    <mergeCell ref="R288:T288"/>
    <mergeCell ref="G289:H289"/>
    <mergeCell ref="R289:T289"/>
    <mergeCell ref="G290:H290"/>
    <mergeCell ref="R290:T290"/>
    <mergeCell ref="G291:H291"/>
    <mergeCell ref="R291:T291"/>
    <mergeCell ref="G292:H292"/>
    <mergeCell ref="R292:T292"/>
    <mergeCell ref="G293:H293"/>
    <mergeCell ref="R293:T293"/>
    <mergeCell ref="G296:H296"/>
    <mergeCell ref="R296:T296"/>
    <mergeCell ref="G297:H297"/>
    <mergeCell ref="R297:T297"/>
    <mergeCell ref="G298:H298"/>
    <mergeCell ref="R298:T298"/>
    <mergeCell ref="G299:H299"/>
    <mergeCell ref="R299:T299"/>
    <mergeCell ref="G300:H300"/>
    <mergeCell ref="R300:T300"/>
    <mergeCell ref="G301:H301"/>
    <mergeCell ref="R301:T301"/>
    <mergeCell ref="G302:H302"/>
    <mergeCell ref="R302:T302"/>
    <mergeCell ref="G305:H305"/>
    <mergeCell ref="R305:T305"/>
    <mergeCell ref="G306:H306"/>
    <mergeCell ref="R306:T306"/>
    <mergeCell ref="G307:H307"/>
    <mergeCell ref="R307:T307"/>
    <mergeCell ref="G308:H308"/>
    <mergeCell ref="R308:T308"/>
    <mergeCell ref="G309:H309"/>
    <mergeCell ref="R309:T309"/>
    <mergeCell ref="G310:H310"/>
    <mergeCell ref="R310:T310"/>
    <mergeCell ref="G311:H311"/>
    <mergeCell ref="R311:T311"/>
    <mergeCell ref="G314:H314"/>
    <mergeCell ref="R314:T314"/>
    <mergeCell ref="G315:H315"/>
    <mergeCell ref="R315:T315"/>
    <mergeCell ref="G316:H316"/>
    <mergeCell ref="R316:T316"/>
    <mergeCell ref="G317:H317"/>
    <mergeCell ref="R317:T317"/>
    <mergeCell ref="G318:H318"/>
    <mergeCell ref="R318:T318"/>
    <mergeCell ref="G319:H319"/>
    <mergeCell ref="R319:T319"/>
    <mergeCell ref="G320:H320"/>
    <mergeCell ref="R320:T320"/>
    <mergeCell ref="G323:H323"/>
    <mergeCell ref="R323:T323"/>
    <mergeCell ref="G324:H324"/>
    <mergeCell ref="R324:T324"/>
    <mergeCell ref="G325:H325"/>
    <mergeCell ref="R325:T325"/>
    <mergeCell ref="G326:H326"/>
    <mergeCell ref="R326:T326"/>
    <mergeCell ref="G327:H327"/>
    <mergeCell ref="R327:T327"/>
    <mergeCell ref="G328:H328"/>
    <mergeCell ref="R328:T328"/>
    <mergeCell ref="G329:H329"/>
    <mergeCell ref="R329:T329"/>
    <mergeCell ref="G332:H332"/>
    <mergeCell ref="R332:T332"/>
    <mergeCell ref="G333:H333"/>
    <mergeCell ref="R333:T333"/>
    <mergeCell ref="G334:H334"/>
    <mergeCell ref="R334:T334"/>
    <mergeCell ref="G335:H335"/>
    <mergeCell ref="R335:T335"/>
    <mergeCell ref="G336:H336"/>
    <mergeCell ref="R336:T336"/>
    <mergeCell ref="G337:H337"/>
    <mergeCell ref="R337:T337"/>
    <mergeCell ref="G338:H338"/>
    <mergeCell ref="R338:T338"/>
    <mergeCell ref="G341:H341"/>
    <mergeCell ref="R341:T341"/>
    <mergeCell ref="G342:H342"/>
    <mergeCell ref="R342:T342"/>
    <mergeCell ref="G343:H343"/>
    <mergeCell ref="R343:T343"/>
    <mergeCell ref="G344:H344"/>
    <mergeCell ref="R344:T344"/>
    <mergeCell ref="G345:H345"/>
    <mergeCell ref="R345:T345"/>
    <mergeCell ref="G346:H346"/>
    <mergeCell ref="R346:T346"/>
    <mergeCell ref="G347:H347"/>
    <mergeCell ref="R347:T347"/>
    <mergeCell ref="G350:H350"/>
    <mergeCell ref="R350:T350"/>
    <mergeCell ref="G351:H351"/>
    <mergeCell ref="R351:T351"/>
    <mergeCell ref="G352:H352"/>
    <mergeCell ref="R352:T352"/>
    <mergeCell ref="G353:H353"/>
    <mergeCell ref="R353:T353"/>
    <mergeCell ref="G354:H354"/>
    <mergeCell ref="R354:T354"/>
    <mergeCell ref="G355:H355"/>
    <mergeCell ref="R355:T355"/>
    <mergeCell ref="G356:H356"/>
    <mergeCell ref="R356:T356"/>
    <mergeCell ref="G359:H359"/>
    <mergeCell ref="R359:T359"/>
    <mergeCell ref="G360:H360"/>
    <mergeCell ref="R360:T360"/>
    <mergeCell ref="G361:H361"/>
    <mergeCell ref="R361:T361"/>
    <mergeCell ref="G362:H362"/>
    <mergeCell ref="R362:T362"/>
    <mergeCell ref="G363:H363"/>
    <mergeCell ref="R363:T363"/>
    <mergeCell ref="G364:H364"/>
    <mergeCell ref="R364:T364"/>
    <mergeCell ref="G365:H365"/>
    <mergeCell ref="R365:T365"/>
    <mergeCell ref="G368:H368"/>
    <mergeCell ref="R368:T368"/>
    <mergeCell ref="G369:H369"/>
    <mergeCell ref="R369:T369"/>
    <mergeCell ref="G370:H370"/>
    <mergeCell ref="R370:T370"/>
    <mergeCell ref="G371:H371"/>
    <mergeCell ref="R371:T371"/>
    <mergeCell ref="G372:H372"/>
    <mergeCell ref="R372:T372"/>
    <mergeCell ref="G373:H373"/>
    <mergeCell ref="R373:T373"/>
    <mergeCell ref="G374:H374"/>
    <mergeCell ref="R374:T374"/>
    <mergeCell ref="G377:H377"/>
    <mergeCell ref="R377:T377"/>
    <mergeCell ref="G378:H378"/>
    <mergeCell ref="R378:T378"/>
    <mergeCell ref="G379:H379"/>
    <mergeCell ref="R379:T379"/>
    <mergeCell ref="G380:H380"/>
    <mergeCell ref="R380:T380"/>
    <mergeCell ref="G381:H381"/>
    <mergeCell ref="R381:T381"/>
    <mergeCell ref="G382:H382"/>
    <mergeCell ref="R382:T382"/>
    <mergeCell ref="G383:H383"/>
    <mergeCell ref="R383:T383"/>
    <mergeCell ref="G386:H386"/>
    <mergeCell ref="R386:T386"/>
    <mergeCell ref="G387:H387"/>
    <mergeCell ref="R387:T387"/>
    <mergeCell ref="G388:H388"/>
    <mergeCell ref="R388:T388"/>
    <mergeCell ref="G389:H389"/>
    <mergeCell ref="R389:T389"/>
    <mergeCell ref="G390:H390"/>
    <mergeCell ref="R390:T390"/>
    <mergeCell ref="G391:H391"/>
    <mergeCell ref="R391:T391"/>
    <mergeCell ref="G392:H392"/>
    <mergeCell ref="R392:T392"/>
    <mergeCell ref="G395:H395"/>
    <mergeCell ref="R395:T395"/>
    <mergeCell ref="G396:H396"/>
    <mergeCell ref="R396:T396"/>
    <mergeCell ref="G397:H397"/>
    <mergeCell ref="R397:T397"/>
    <mergeCell ref="G398:H398"/>
    <mergeCell ref="R398:T398"/>
    <mergeCell ref="G399:H399"/>
    <mergeCell ref="R399:T399"/>
    <mergeCell ref="G400:H400"/>
    <mergeCell ref="R400:T400"/>
    <mergeCell ref="G401:H401"/>
    <mergeCell ref="R401:T401"/>
    <mergeCell ref="G404:H404"/>
    <mergeCell ref="R404:T404"/>
    <mergeCell ref="G405:H405"/>
    <mergeCell ref="R405:T405"/>
    <mergeCell ref="G406:H406"/>
    <mergeCell ref="R406:T406"/>
    <mergeCell ref="G407:H407"/>
    <mergeCell ref="R407:T407"/>
    <mergeCell ref="G408:H408"/>
    <mergeCell ref="R408:T408"/>
    <mergeCell ref="G409:H409"/>
    <mergeCell ref="R409:T409"/>
    <mergeCell ref="G410:H410"/>
    <mergeCell ref="R410:T410"/>
    <mergeCell ref="G413:H413"/>
    <mergeCell ref="R413:T413"/>
    <mergeCell ref="G414:H414"/>
    <mergeCell ref="R414:T414"/>
    <mergeCell ref="G415:H415"/>
    <mergeCell ref="R415:T415"/>
    <mergeCell ref="G416:H416"/>
    <mergeCell ref="R416:T416"/>
    <mergeCell ref="G417:H417"/>
    <mergeCell ref="R417:T417"/>
    <mergeCell ref="G418:H418"/>
    <mergeCell ref="R418:T418"/>
    <mergeCell ref="G419:H419"/>
    <mergeCell ref="R419:T419"/>
    <mergeCell ref="G422:H422"/>
    <mergeCell ref="R422:T422"/>
    <mergeCell ref="G423:H423"/>
    <mergeCell ref="R423:T423"/>
    <mergeCell ref="G424:H424"/>
    <mergeCell ref="R424:T424"/>
    <mergeCell ref="G425:H425"/>
    <mergeCell ref="R425:T425"/>
    <mergeCell ref="G426:H426"/>
    <mergeCell ref="R426:T426"/>
    <mergeCell ref="G427:H427"/>
    <mergeCell ref="R427:T427"/>
    <mergeCell ref="G428:H428"/>
    <mergeCell ref="R428:T428"/>
    <mergeCell ref="G431:H431"/>
    <mergeCell ref="R431:T431"/>
    <mergeCell ref="G432:H432"/>
    <mergeCell ref="R432:T432"/>
    <mergeCell ref="G433:H433"/>
    <mergeCell ref="R433:T433"/>
    <mergeCell ref="G434:H434"/>
    <mergeCell ref="R434:T434"/>
    <mergeCell ref="G435:H435"/>
    <mergeCell ref="R435:T435"/>
    <mergeCell ref="G436:H436"/>
    <mergeCell ref="R436:T436"/>
    <mergeCell ref="G437:H437"/>
    <mergeCell ref="R437:T437"/>
    <mergeCell ref="G440:H440"/>
    <mergeCell ref="R440:T440"/>
    <mergeCell ref="G441:H441"/>
    <mergeCell ref="R441:T441"/>
    <mergeCell ref="G442:H442"/>
    <mergeCell ref="R442:T442"/>
    <mergeCell ref="G443:H443"/>
    <mergeCell ref="R443:T443"/>
    <mergeCell ref="G444:H444"/>
    <mergeCell ref="R444:T444"/>
    <mergeCell ref="G445:H445"/>
    <mergeCell ref="R445:T445"/>
    <mergeCell ref="G446:H446"/>
    <mergeCell ref="R446:T446"/>
    <mergeCell ref="G449:H449"/>
    <mergeCell ref="R449:T449"/>
    <mergeCell ref="G450:H450"/>
    <mergeCell ref="R450:T450"/>
    <mergeCell ref="G451:H451"/>
    <mergeCell ref="R451:T451"/>
    <mergeCell ref="G452:H452"/>
    <mergeCell ref="R452:T452"/>
    <mergeCell ref="G453:H453"/>
    <mergeCell ref="R453:T453"/>
    <mergeCell ref="G454:H454"/>
    <mergeCell ref="R454:T454"/>
    <mergeCell ref="G455:H455"/>
    <mergeCell ref="R455:T455"/>
    <mergeCell ref="G458:H458"/>
    <mergeCell ref="R458:T458"/>
    <mergeCell ref="G459:H459"/>
    <mergeCell ref="R459:T459"/>
    <mergeCell ref="G460:H460"/>
    <mergeCell ref="R460:T460"/>
    <mergeCell ref="G461:H461"/>
    <mergeCell ref="R461:T461"/>
    <mergeCell ref="G462:H462"/>
    <mergeCell ref="R462:T462"/>
    <mergeCell ref="G463:H463"/>
    <mergeCell ref="R463:T463"/>
    <mergeCell ref="G464:H464"/>
    <mergeCell ref="R464:T464"/>
    <mergeCell ref="G467:H467"/>
    <mergeCell ref="R467:T467"/>
    <mergeCell ref="G468:H468"/>
    <mergeCell ref="R468:T468"/>
    <mergeCell ref="G469:H469"/>
    <mergeCell ref="R469:T469"/>
    <mergeCell ref="G470:H470"/>
    <mergeCell ref="R470:T470"/>
    <mergeCell ref="G471:H471"/>
    <mergeCell ref="R471:T471"/>
    <mergeCell ref="G472:H472"/>
    <mergeCell ref="R472:T472"/>
    <mergeCell ref="G473:H473"/>
    <mergeCell ref="R473:T473"/>
    <mergeCell ref="G476:H476"/>
    <mergeCell ref="R476:T476"/>
    <mergeCell ref="G477:H477"/>
    <mergeCell ref="R477:T477"/>
    <mergeCell ref="G478:H478"/>
    <mergeCell ref="R478:T478"/>
    <mergeCell ref="G479:H479"/>
    <mergeCell ref="R479:T479"/>
    <mergeCell ref="G480:H480"/>
    <mergeCell ref="R480:T480"/>
    <mergeCell ref="G481:H481"/>
    <mergeCell ref="R481:T481"/>
    <mergeCell ref="G482:H482"/>
    <mergeCell ref="R482:T482"/>
    <mergeCell ref="G485:H485"/>
    <mergeCell ref="R485:T485"/>
    <mergeCell ref="G486:H486"/>
    <mergeCell ref="R486:T486"/>
    <mergeCell ref="G487:H487"/>
    <mergeCell ref="R487:T487"/>
    <mergeCell ref="G488:H488"/>
    <mergeCell ref="R488:T488"/>
    <mergeCell ref="G489:H489"/>
    <mergeCell ref="R489:T489"/>
    <mergeCell ref="G490:H490"/>
    <mergeCell ref="R490:T490"/>
    <mergeCell ref="G491:H491"/>
    <mergeCell ref="R491:T491"/>
    <mergeCell ref="G494:H494"/>
    <mergeCell ref="R494:T494"/>
    <mergeCell ref="G495:H495"/>
    <mergeCell ref="R495:T495"/>
    <mergeCell ref="G496:H496"/>
    <mergeCell ref="R496:T496"/>
    <mergeCell ref="G497:H497"/>
    <mergeCell ref="R497:T497"/>
    <mergeCell ref="G498:H498"/>
    <mergeCell ref="R498:T498"/>
    <mergeCell ref="G499:H499"/>
    <mergeCell ref="R499:T499"/>
    <mergeCell ref="G500:H500"/>
    <mergeCell ref="R500:T500"/>
    <mergeCell ref="G503:H503"/>
    <mergeCell ref="R503:T503"/>
    <mergeCell ref="G504:H504"/>
    <mergeCell ref="R504:T504"/>
    <mergeCell ref="G505:H505"/>
    <mergeCell ref="R505:T505"/>
    <mergeCell ref="G506:H506"/>
    <mergeCell ref="R506:T506"/>
    <mergeCell ref="G507:H507"/>
    <mergeCell ref="R507:T507"/>
    <mergeCell ref="G508:H508"/>
    <mergeCell ref="R508:T508"/>
    <mergeCell ref="G509:H509"/>
    <mergeCell ref="R509:T509"/>
    <mergeCell ref="G512:H512"/>
    <mergeCell ref="R512:T512"/>
    <mergeCell ref="G513:H513"/>
    <mergeCell ref="R513:T513"/>
    <mergeCell ref="G514:H514"/>
    <mergeCell ref="R514:T514"/>
    <mergeCell ref="G515:H515"/>
    <mergeCell ref="R515:T515"/>
    <mergeCell ref="G516:H516"/>
    <mergeCell ref="R516:T516"/>
    <mergeCell ref="G517:H517"/>
    <mergeCell ref="R517:T517"/>
    <mergeCell ref="G518:H518"/>
    <mergeCell ref="R518:T518"/>
    <mergeCell ref="G521:H521"/>
    <mergeCell ref="R521:T521"/>
    <mergeCell ref="G522:H522"/>
    <mergeCell ref="R522:T522"/>
    <mergeCell ref="G523:H523"/>
    <mergeCell ref="R523:T523"/>
    <mergeCell ref="G524:H524"/>
    <mergeCell ref="R524:T524"/>
    <mergeCell ref="G525:H525"/>
    <mergeCell ref="R525:T525"/>
    <mergeCell ref="G526:H526"/>
    <mergeCell ref="R526:T526"/>
    <mergeCell ref="G527:H527"/>
    <mergeCell ref="R527:T527"/>
  </mergeCells>
  <conditionalFormatting sqref="W368:AL375">
    <cfRule dxfId="0" operator="equal" priority="1" type="cellIs">
      <formula>0</formula>
    </cfRule>
  </conditionalFormatting>
  <conditionalFormatting sqref="AG528">
    <cfRule dxfId="1" operator="equal" priority="1" type="cellIs">
      <formula>0</formula>
    </cfRule>
  </conditionalFormatting>
  <conditionalFormatting sqref="AG519">
    <cfRule dxfId="2" operator="equal" priority="1" type="cellIs">
      <formula>0</formula>
    </cfRule>
  </conditionalFormatting>
  <conditionalFormatting sqref="AG510">
    <cfRule dxfId="3" operator="equal" priority="1" type="cellIs">
      <formula>0</formula>
    </cfRule>
  </conditionalFormatting>
  <conditionalFormatting sqref="AG501">
    <cfRule dxfId="4" operator="equal" priority="1" type="cellIs">
      <formula>0</formula>
    </cfRule>
  </conditionalFormatting>
  <conditionalFormatting sqref="AG492">
    <cfRule dxfId="5" operator="equal" priority="1" type="cellIs">
      <formula>0</formula>
    </cfRule>
  </conditionalFormatting>
  <conditionalFormatting sqref="AG483">
    <cfRule dxfId="6" operator="equal" priority="1" type="cellIs">
      <formula>0</formula>
    </cfRule>
  </conditionalFormatting>
  <conditionalFormatting sqref="AG474">
    <cfRule dxfId="7" operator="equal" priority="1" type="cellIs">
      <formula>0</formula>
    </cfRule>
  </conditionalFormatting>
  <conditionalFormatting sqref="AG465">
    <cfRule dxfId="8" operator="equal" priority="1" type="cellIs">
      <formula>0</formula>
    </cfRule>
  </conditionalFormatting>
  <conditionalFormatting sqref="AG456">
    <cfRule dxfId="9" operator="equal" priority="1" type="cellIs">
      <formula>0</formula>
    </cfRule>
  </conditionalFormatting>
  <conditionalFormatting sqref="AG447">
    <cfRule dxfId="10" operator="equal" priority="1" type="cellIs">
      <formula>0</formula>
    </cfRule>
  </conditionalFormatting>
  <conditionalFormatting sqref="AG438">
    <cfRule dxfId="11" operator="equal" priority="1" type="cellIs">
      <formula>0</formula>
    </cfRule>
  </conditionalFormatting>
  <conditionalFormatting sqref="AG429">
    <cfRule dxfId="12" operator="equal" priority="1" type="cellIs">
      <formula>0</formula>
    </cfRule>
  </conditionalFormatting>
  <conditionalFormatting sqref="AG420">
    <cfRule dxfId="13" operator="equal" priority="1" type="cellIs">
      <formula>0</formula>
    </cfRule>
  </conditionalFormatting>
  <conditionalFormatting sqref="AG411">
    <cfRule dxfId="14" operator="equal" priority="1" type="cellIs">
      <formula>0</formula>
    </cfRule>
  </conditionalFormatting>
  <conditionalFormatting sqref="AG402">
    <cfRule dxfId="15" operator="equal" priority="1" type="cellIs">
      <formula>0</formula>
    </cfRule>
  </conditionalFormatting>
  <conditionalFormatting sqref="AG393">
    <cfRule dxfId="16" operator="equal" priority="1" type="cellIs">
      <formula>0</formula>
    </cfRule>
  </conditionalFormatting>
  <conditionalFormatting sqref="AG384">
    <cfRule dxfId="17" operator="equal" priority="1" type="cellIs">
      <formula>0</formula>
    </cfRule>
  </conditionalFormatting>
  <conditionalFormatting sqref="AG366">
    <cfRule dxfId="18" operator="equal" priority="1" type="cellIs">
      <formula>0</formula>
    </cfRule>
  </conditionalFormatting>
  <conditionalFormatting sqref="AG357">
    <cfRule dxfId="19" operator="equal" priority="1" type="cellIs">
      <formula>0</formula>
    </cfRule>
  </conditionalFormatting>
  <conditionalFormatting sqref="AG348">
    <cfRule dxfId="20" operator="equal" priority="1" type="cellIs">
      <formula>0</formula>
    </cfRule>
  </conditionalFormatting>
  <conditionalFormatting sqref="AG339">
    <cfRule dxfId="21" operator="equal" priority="1" type="cellIs">
      <formula>0</formula>
    </cfRule>
  </conditionalFormatting>
  <conditionalFormatting sqref="AG330">
    <cfRule dxfId="22" operator="equal" priority="1" type="cellIs">
      <formula>0</formula>
    </cfRule>
  </conditionalFormatting>
  <conditionalFormatting sqref="AG321">
    <cfRule dxfId="23" operator="equal" priority="1" type="cellIs">
      <formula>0</formula>
    </cfRule>
  </conditionalFormatting>
  <conditionalFormatting sqref="AG312">
    <cfRule dxfId="24" operator="equal" priority="1" type="cellIs">
      <formula>0</formula>
    </cfRule>
  </conditionalFormatting>
  <conditionalFormatting sqref="AG303">
    <cfRule dxfId="25" operator="equal" priority="1" type="cellIs">
      <formula>0</formula>
    </cfRule>
  </conditionalFormatting>
  <conditionalFormatting sqref="AG294">
    <cfRule dxfId="26" operator="equal" priority="1" type="cellIs">
      <formula>0</formula>
    </cfRule>
  </conditionalFormatting>
  <conditionalFormatting sqref="AG285">
    <cfRule dxfId="27" operator="equal" priority="1" type="cellIs">
      <formula>0</formula>
    </cfRule>
  </conditionalFormatting>
  <conditionalFormatting sqref="AG276">
    <cfRule dxfId="28" operator="equal" priority="1" type="cellIs">
      <formula>0</formula>
    </cfRule>
  </conditionalFormatting>
  <conditionalFormatting sqref="AG267">
    <cfRule dxfId="29" operator="equal" priority="1" type="cellIs">
      <formula>0</formula>
    </cfRule>
  </conditionalFormatting>
  <conditionalFormatting sqref="AG258">
    <cfRule dxfId="30" operator="equal" priority="1" type="cellIs">
      <formula>0</formula>
    </cfRule>
  </conditionalFormatting>
  <conditionalFormatting sqref="AG249">
    <cfRule dxfId="31" operator="equal" priority="1" type="cellIs">
      <formula>0</formula>
    </cfRule>
  </conditionalFormatting>
  <conditionalFormatting sqref="AG240">
    <cfRule dxfId="32" operator="equal" priority="1" type="cellIs">
      <formula>0</formula>
    </cfRule>
  </conditionalFormatting>
  <conditionalFormatting sqref="AG231">
    <cfRule dxfId="33" operator="equal" priority="1" type="cellIs">
      <formula>0</formula>
    </cfRule>
  </conditionalFormatting>
  <conditionalFormatting sqref="AG222">
    <cfRule dxfId="34" operator="equal" priority="1" type="cellIs">
      <formula>0</formula>
    </cfRule>
  </conditionalFormatting>
  <conditionalFormatting sqref="AG213">
    <cfRule dxfId="35" operator="equal" priority="1" type="cellIs">
      <formula>0</formula>
    </cfRule>
  </conditionalFormatting>
  <conditionalFormatting sqref="AG204">
    <cfRule dxfId="36" operator="equal" priority="1" type="cellIs">
      <formula>0</formula>
    </cfRule>
  </conditionalFormatting>
  <conditionalFormatting sqref="AG195">
    <cfRule dxfId="37" operator="equal" priority="1" type="cellIs">
      <formula>0</formula>
    </cfRule>
  </conditionalFormatting>
  <conditionalFormatting sqref="AG186">
    <cfRule dxfId="38" operator="equal" priority="1" type="cellIs">
      <formula>0</formula>
    </cfRule>
  </conditionalFormatting>
  <conditionalFormatting sqref="AG177">
    <cfRule dxfId="39" operator="equal" priority="1" type="cellIs">
      <formula>0</formula>
    </cfRule>
  </conditionalFormatting>
  <conditionalFormatting sqref="AG168">
    <cfRule dxfId="40" operator="equal" priority="1" type="cellIs">
      <formula>0</formula>
    </cfRule>
  </conditionalFormatting>
  <conditionalFormatting sqref="AG159">
    <cfRule dxfId="41" operator="equal" priority="1" type="cellIs">
      <formula>0</formula>
    </cfRule>
  </conditionalFormatting>
  <conditionalFormatting sqref="AG150">
    <cfRule dxfId="42" operator="equal" priority="1" type="cellIs">
      <formula>0</formula>
    </cfRule>
  </conditionalFormatting>
  <conditionalFormatting sqref="AG141">
    <cfRule dxfId="43" operator="equal" priority="1" type="cellIs">
      <formula>0</formula>
    </cfRule>
  </conditionalFormatting>
  <conditionalFormatting sqref="AG132">
    <cfRule dxfId="44" operator="equal" priority="1" type="cellIs">
      <formula>0</formula>
    </cfRule>
  </conditionalFormatting>
  <conditionalFormatting sqref="AG123">
    <cfRule dxfId="45" operator="equal" priority="1" type="cellIs">
      <formula>0</formula>
    </cfRule>
  </conditionalFormatting>
  <conditionalFormatting sqref="AG114">
    <cfRule dxfId="46" operator="equal" priority="1" type="cellIs">
      <formula>0</formula>
    </cfRule>
  </conditionalFormatting>
  <conditionalFormatting sqref="AG105">
    <cfRule dxfId="47" operator="equal" priority="1" type="cellIs">
      <formula>0</formula>
    </cfRule>
  </conditionalFormatting>
  <conditionalFormatting sqref="AG96">
    <cfRule dxfId="48" operator="equal" priority="1" type="cellIs">
      <formula>0</formula>
    </cfRule>
  </conditionalFormatting>
  <conditionalFormatting sqref="AG87">
    <cfRule dxfId="49" operator="equal" priority="1" type="cellIs">
      <formula>0</formula>
    </cfRule>
  </conditionalFormatting>
  <conditionalFormatting sqref="AG78">
    <cfRule dxfId="50" operator="equal" priority="1" type="cellIs">
      <formula>0</formula>
    </cfRule>
  </conditionalFormatting>
  <conditionalFormatting sqref="AG69">
    <cfRule dxfId="51" operator="equal" priority="1" type="cellIs">
      <formula>0</formula>
    </cfRule>
  </conditionalFormatting>
  <conditionalFormatting sqref="AG60">
    <cfRule dxfId="52" operator="equal" priority="1" type="cellIs">
      <formula>0</formula>
    </cfRule>
  </conditionalFormatting>
  <conditionalFormatting sqref="AG51">
    <cfRule dxfId="53" operator="equal" priority="1" type="cellIs">
      <formula>0</formula>
    </cfRule>
  </conditionalFormatting>
  <conditionalFormatting sqref="AG42">
    <cfRule dxfId="54" operator="equal" priority="1" type="cellIs">
      <formula>0</formula>
    </cfRule>
  </conditionalFormatting>
  <conditionalFormatting sqref="AG33">
    <cfRule dxfId="55" operator="equal" priority="1" type="cellIs">
      <formula>0</formula>
    </cfRule>
  </conditionalFormatting>
  <conditionalFormatting sqref="AG24">
    <cfRule dxfId="56" operator="equal" priority="1" type="cellIs">
      <formula>0</formula>
    </cfRule>
  </conditionalFormatting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AA148"/>
  <sheetViews>
    <sheetView colorId="64" defaultGridColor="true" rightToLeft="false" showFormulas="false" showGridLines="true" showOutlineSymbols="true" showRowColHeaders="true" showZeros="true" tabSelected="false" topLeftCell="A1" view="pageBreakPreview" windowProtection="false" workbookViewId="0" zoomScale="100" zoomScaleNormal="125" zoomScalePageLayoutView="100">
      <selection activeCell="Q10" activeCellId="0" pane="topLeft" sqref="Q10"/>
    </sheetView>
  </sheetViews>
  <sheetFormatPr defaultRowHeight="10"/>
  <cols>
    <col collapsed="false" hidden="false" max="1" min="1" style="88" width="9.66326530612245"/>
    <col collapsed="false" hidden="false" max="2" min="2" style="88" width="8.66836734693878"/>
    <col collapsed="false" hidden="false" max="3" min="3" style="88" width="14.6581632653061"/>
    <col collapsed="false" hidden="false" max="12" min="4" style="88" width="8.8265306122449"/>
    <col collapsed="false" hidden="false" max="13" min="13" style="88" width="34.6683673469388"/>
    <col collapsed="false" hidden="false" max="14" min="14" style="88" width="11.1581632653061"/>
    <col collapsed="false" hidden="false" max="15" min="15" style="88" width="12.5"/>
    <col collapsed="false" hidden="false" max="16" min="16" style="88" width="2.66326530612245"/>
    <col collapsed="false" hidden="false" max="17" min="17" style="88" width="40.6581632653061"/>
    <col collapsed="false" hidden="false" max="1025" min="18" style="88" width="8.8265306122449"/>
  </cols>
  <sheetData>
    <row collapsed="false" customFormat="true" customHeight="true" hidden="false" ht="54.75" outlineLevel="0" r="1" s="91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90"/>
      <c r="X1" s="90"/>
    </row>
    <row collapsed="false" customFormat="false" customHeight="true" hidden="false" ht="12" outlineLevel="0" r="2">
      <c r="A2" s="92"/>
      <c r="B2" s="93"/>
      <c r="C2" s="93"/>
      <c r="D2" s="93"/>
      <c r="E2" s="93"/>
      <c r="F2" s="93"/>
      <c r="G2" s="93"/>
      <c r="H2" s="92"/>
      <c r="I2" s="92"/>
      <c r="J2" s="92"/>
      <c r="K2" s="92"/>
      <c r="L2" s="92"/>
      <c r="M2" s="94"/>
      <c r="X2" s="92"/>
    </row>
    <row collapsed="false" customFormat="true" customHeight="true" hidden="false" ht="15" outlineLevel="0" r="3" s="97">
      <c r="A3" s="95" t="s">
        <v>42</v>
      </c>
      <c r="B3" s="96" t="s">
        <v>114</v>
      </c>
      <c r="C3" s="96"/>
      <c r="D3" s="95" t="s">
        <v>43</v>
      </c>
      <c r="E3" s="96" t="n">
        <v>2012</v>
      </c>
      <c r="G3" s="95" t="s">
        <v>44</v>
      </c>
      <c r="H3" s="96" t="s">
        <v>221</v>
      </c>
      <c r="I3" s="96"/>
      <c r="J3" s="96"/>
      <c r="K3" s="96"/>
      <c r="L3" s="96"/>
      <c r="M3" s="98"/>
    </row>
    <row collapsed="false" customFormat="false" customHeight="true" hidden="false" ht="12" outlineLevel="0" r="4">
      <c r="A4" s="99"/>
      <c r="B4" s="100"/>
      <c r="E4" s="101"/>
      <c r="F4" s="101"/>
      <c r="G4" s="101"/>
      <c r="H4" s="101"/>
      <c r="I4" s="101"/>
      <c r="J4" s="101"/>
      <c r="K4" s="101"/>
      <c r="L4" s="101"/>
      <c r="Q4" s="101"/>
      <c r="R4" s="101"/>
      <c r="S4" s="101"/>
    </row>
    <row collapsed="false" customFormat="false" customHeight="true" hidden="false" ht="12" outlineLevel="0" r="5">
      <c r="A5" s="102"/>
      <c r="B5" s="103" t="s">
        <v>82</v>
      </c>
      <c r="C5" s="103"/>
      <c r="D5" s="103" t="s">
        <v>83</v>
      </c>
      <c r="E5" s="103" t="s">
        <v>84</v>
      </c>
      <c r="F5" s="103" t="s">
        <v>66</v>
      </c>
      <c r="G5" s="103" t="s">
        <v>85</v>
      </c>
      <c r="H5" s="103" t="s">
        <v>86</v>
      </c>
      <c r="I5" s="103" t="s">
        <v>87</v>
      </c>
      <c r="J5" s="103" t="s">
        <v>19</v>
      </c>
      <c r="K5" s="103" t="s">
        <v>88</v>
      </c>
      <c r="L5" s="103" t="s">
        <v>89</v>
      </c>
      <c r="M5" s="104" t="s">
        <v>73</v>
      </c>
      <c r="N5" s="104"/>
      <c r="O5" s="104"/>
      <c r="P5" s="105"/>
      <c r="Q5" s="92"/>
      <c r="R5" s="92"/>
      <c r="S5" s="92"/>
      <c r="T5" s="92"/>
      <c r="U5" s="92"/>
      <c r="V5" s="92"/>
      <c r="W5" s="92"/>
      <c r="X5" s="92"/>
      <c r="Y5" s="92"/>
    </row>
    <row collapsed="false" customFormat="false" customHeight="true" hidden="false" ht="12" outlineLevel="0" r="6">
      <c r="A6" s="106"/>
      <c r="B6" s="107"/>
      <c r="C6" s="108"/>
      <c r="D6" s="109" t="s">
        <v>90</v>
      </c>
      <c r="E6" s="109"/>
      <c r="F6" s="109"/>
      <c r="G6" s="109"/>
      <c r="H6" s="109" t="s">
        <v>91</v>
      </c>
      <c r="I6" s="109" t="s">
        <v>92</v>
      </c>
      <c r="J6" s="109"/>
      <c r="K6" s="107"/>
      <c r="L6" s="109" t="s">
        <v>93</v>
      </c>
      <c r="M6" s="110"/>
      <c r="N6" s="111"/>
      <c r="O6" s="112"/>
      <c r="P6" s="105"/>
      <c r="Q6" s="92"/>
      <c r="R6" s="92"/>
      <c r="S6" s="92"/>
      <c r="T6" s="92"/>
      <c r="U6" s="92"/>
      <c r="V6" s="92"/>
      <c r="W6" s="92"/>
      <c r="X6" s="92"/>
      <c r="Y6" s="92"/>
    </row>
    <row collapsed="false" customFormat="false" customHeight="true" hidden="false" ht="12" outlineLevel="0" r="7">
      <c r="A7" s="113"/>
      <c r="B7" s="114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5"/>
      <c r="N7" s="115"/>
      <c r="O7" s="115"/>
      <c r="P7" s="105"/>
      <c r="Q7" s="92"/>
      <c r="R7" s="92"/>
      <c r="S7" s="92"/>
      <c r="T7" s="92"/>
      <c r="U7" s="92"/>
      <c r="V7" s="92"/>
      <c r="W7" s="92"/>
      <c r="X7" s="92"/>
      <c r="Y7" s="92"/>
    </row>
    <row collapsed="false" customFormat="false" customHeight="true" hidden="false" ht="12" outlineLevel="0" r="8">
      <c r="A8" s="116" t="s">
        <v>226</v>
      </c>
      <c r="B8" s="117"/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</row>
    <row collapsed="false" customFormat="false" customHeight="true" hidden="false" ht="12" outlineLevel="0" r="9">
      <c r="A9" s="118" t="n">
        <v>40242</v>
      </c>
      <c r="B9" s="119" t="s">
        <v>227</v>
      </c>
      <c r="C9" s="119"/>
      <c r="D9" s="120" t="n">
        <v>80</v>
      </c>
      <c r="E9" s="121"/>
      <c r="F9" s="121"/>
      <c r="G9" s="121"/>
      <c r="H9" s="121"/>
      <c r="I9" s="121"/>
      <c r="J9" s="121" t="s">
        <v>152</v>
      </c>
      <c r="K9" s="121"/>
      <c r="L9" s="121"/>
      <c r="M9" s="122" t="s">
        <v>228</v>
      </c>
      <c r="N9" s="122"/>
      <c r="O9" s="122"/>
      <c r="P9" s="123"/>
      <c r="Q9" s="124" t="s">
        <v>95</v>
      </c>
      <c r="R9" s="125"/>
      <c r="S9" s="0"/>
      <c r="T9" s="0"/>
      <c r="U9" s="0"/>
      <c r="V9" s="0"/>
      <c r="X9" s="92"/>
      <c r="Y9" s="92"/>
      <c r="Z9" s="92"/>
      <c r="AA9" s="92"/>
    </row>
    <row collapsed="false" customFormat="false" customHeight="true" hidden="false" ht="12" outlineLevel="0" r="10">
      <c r="A10" s="118" t="n">
        <v>40243</v>
      </c>
      <c r="B10" s="119" t="s">
        <v>227</v>
      </c>
      <c r="C10" s="119"/>
      <c r="D10" s="120" t="n">
        <v>80</v>
      </c>
      <c r="E10" s="121"/>
      <c r="F10" s="121"/>
      <c r="G10" s="121"/>
      <c r="H10" s="121"/>
      <c r="I10" s="126"/>
      <c r="J10" s="216" t="s">
        <v>152</v>
      </c>
      <c r="K10" s="216"/>
      <c r="L10" s="121"/>
      <c r="M10" s="122"/>
      <c r="N10" s="122"/>
      <c r="O10" s="122"/>
      <c r="P10" s="123"/>
      <c r="Q10" s="241" t="s">
        <v>96</v>
      </c>
      <c r="R10" s="242"/>
      <c r="S10" s="0"/>
      <c r="T10" s="0"/>
      <c r="U10" s="0"/>
      <c r="V10" s="0"/>
      <c r="X10" s="92"/>
      <c r="Y10" s="92"/>
      <c r="Z10" s="92"/>
      <c r="AA10" s="92"/>
    </row>
    <row collapsed="false" customFormat="false" customHeight="true" hidden="false" ht="12" outlineLevel="0" r="11">
      <c r="A11" s="118" t="n">
        <v>40244</v>
      </c>
      <c r="B11" s="119" t="s">
        <v>227</v>
      </c>
      <c r="C11" s="119"/>
      <c r="D11" s="126" t="n">
        <v>80</v>
      </c>
      <c r="E11" s="126"/>
      <c r="F11" s="126"/>
      <c r="G11" s="127"/>
      <c r="H11" s="126"/>
      <c r="I11" s="126"/>
      <c r="J11" s="126" t="s">
        <v>152</v>
      </c>
      <c r="K11" s="126"/>
      <c r="L11" s="126"/>
      <c r="M11" s="122"/>
      <c r="N11" s="122"/>
      <c r="O11" s="122"/>
      <c r="P11" s="123"/>
      <c r="Q11" s="243" t="s">
        <v>267</v>
      </c>
      <c r="R11" s="244"/>
      <c r="S11" s="0"/>
      <c r="T11" s="0"/>
      <c r="U11" s="0"/>
      <c r="V11" s="0"/>
      <c r="X11" s="92"/>
      <c r="Y11" s="92"/>
      <c r="Z11" s="92"/>
      <c r="AA11" s="92"/>
    </row>
    <row collapsed="false" customFormat="false" customHeight="true" hidden="false" ht="12" outlineLevel="0" r="12">
      <c r="A12" s="118" t="n">
        <v>40245</v>
      </c>
      <c r="B12" s="119" t="s">
        <v>227</v>
      </c>
      <c r="C12" s="119"/>
      <c r="D12" s="120" t="n">
        <v>80</v>
      </c>
      <c r="E12" s="121"/>
      <c r="F12" s="126"/>
      <c r="G12" s="127"/>
      <c r="H12" s="121"/>
      <c r="I12" s="126"/>
      <c r="J12" s="126" t="s">
        <v>152</v>
      </c>
      <c r="K12" s="126"/>
      <c r="L12" s="121"/>
      <c r="M12" s="122"/>
      <c r="N12" s="122"/>
      <c r="O12" s="122"/>
      <c r="P12" s="123"/>
      <c r="Q12" s="243" t="s">
        <v>268</v>
      </c>
      <c r="R12" s="244"/>
      <c r="S12" s="0"/>
      <c r="T12" s="0"/>
      <c r="U12" s="0"/>
      <c r="V12" s="0"/>
      <c r="X12" s="92"/>
      <c r="Y12" s="92"/>
      <c r="Z12" s="92"/>
      <c r="AA12" s="92"/>
    </row>
    <row collapsed="false" customFormat="false" customHeight="true" hidden="false" ht="12" outlineLevel="0" r="13">
      <c r="A13" s="118" t="n">
        <v>40246</v>
      </c>
      <c r="B13" s="119" t="s">
        <v>192</v>
      </c>
      <c r="C13" s="119"/>
      <c r="D13" s="120" t="n">
        <v>80</v>
      </c>
      <c r="E13" s="121"/>
      <c r="F13" s="121" t="s">
        <v>193</v>
      </c>
      <c r="G13" s="121"/>
      <c r="H13" s="121"/>
      <c r="I13" s="121" t="s">
        <v>152</v>
      </c>
      <c r="J13" s="121"/>
      <c r="K13" s="127"/>
      <c r="L13" s="121"/>
      <c r="M13" s="122" t="s">
        <v>229</v>
      </c>
      <c r="N13" s="122"/>
      <c r="O13" s="122"/>
      <c r="P13" s="123"/>
      <c r="Q13" s="243" t="s">
        <v>269</v>
      </c>
      <c r="R13" s="244"/>
      <c r="S13" s="0"/>
      <c r="T13" s="0"/>
      <c r="U13" s="0"/>
      <c r="V13" s="0"/>
      <c r="X13" s="92"/>
      <c r="Y13" s="92"/>
      <c r="Z13" s="92"/>
      <c r="AA13" s="92"/>
    </row>
    <row collapsed="false" customFormat="false" customHeight="true" hidden="false" ht="12" outlineLevel="0" r="14">
      <c r="A14" s="118" t="n">
        <v>40247</v>
      </c>
      <c r="B14" s="119" t="s">
        <v>192</v>
      </c>
      <c r="C14" s="119"/>
      <c r="D14" s="120" t="n">
        <v>120</v>
      </c>
      <c r="E14" s="121"/>
      <c r="F14" s="121"/>
      <c r="G14" s="121"/>
      <c r="H14" s="121" t="s">
        <v>202</v>
      </c>
      <c r="I14" s="121" t="s">
        <v>152</v>
      </c>
      <c r="J14" s="121"/>
      <c r="K14" s="121"/>
      <c r="L14" s="121"/>
      <c r="M14" s="122" t="s">
        <v>230</v>
      </c>
      <c r="N14" s="122"/>
      <c r="O14" s="122"/>
      <c r="P14" s="123"/>
      <c r="Q14" s="243" t="s">
        <v>270</v>
      </c>
      <c r="R14" s="244"/>
      <c r="S14" s="0"/>
      <c r="T14" s="0"/>
      <c r="U14" s="0"/>
      <c r="V14" s="0"/>
      <c r="X14" s="92"/>
      <c r="Y14" s="92"/>
      <c r="Z14" s="92"/>
      <c r="AA14" s="92"/>
    </row>
    <row collapsed="false" customFormat="false" customHeight="true" hidden="false" ht="12" outlineLevel="0" r="15">
      <c r="A15" s="118" t="n">
        <v>40248</v>
      </c>
      <c r="B15" s="119" t="s">
        <v>192</v>
      </c>
      <c r="C15" s="119"/>
      <c r="D15" s="120" t="n">
        <v>180</v>
      </c>
      <c r="E15" s="126"/>
      <c r="F15" s="121"/>
      <c r="G15" s="127"/>
      <c r="H15" s="127"/>
      <c r="I15" s="121" t="s">
        <v>152</v>
      </c>
      <c r="J15" s="121"/>
      <c r="K15" s="121"/>
      <c r="L15" s="121"/>
      <c r="M15" s="122" t="s">
        <v>231</v>
      </c>
      <c r="N15" s="122"/>
      <c r="O15" s="122"/>
      <c r="P15" s="123"/>
      <c r="Q15" s="243" t="s">
        <v>271</v>
      </c>
      <c r="R15" s="244"/>
      <c r="S15" s="0"/>
      <c r="T15" s="0"/>
      <c r="U15" s="0"/>
      <c r="V15" s="0"/>
      <c r="X15" s="92"/>
      <c r="Y15" s="92"/>
      <c r="Z15" s="92"/>
      <c r="AA15" s="92"/>
    </row>
    <row collapsed="false" customFormat="false" customHeight="true" hidden="false" ht="12" outlineLevel="0" r="16">
      <c r="A16" s="130"/>
      <c r="B16" s="131"/>
      <c r="C16" s="131"/>
      <c r="D16" s="132" t="n">
        <f aca="false">SUM(D9:D15)/60</f>
        <v>11.6666666666667</v>
      </c>
      <c r="E16" s="133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134"/>
      <c r="Q16" s="243" t="s">
        <v>272</v>
      </c>
      <c r="R16" s="244"/>
      <c r="S16" s="0"/>
      <c r="T16" s="0"/>
      <c r="U16" s="0"/>
      <c r="V16" s="0"/>
      <c r="X16" s="92"/>
      <c r="Y16" s="92"/>
      <c r="Z16" s="92"/>
      <c r="AA16" s="92"/>
    </row>
    <row collapsed="false" customFormat="false" customHeight="true" hidden="false" ht="12" outlineLevel="0" r="17">
      <c r="A17" s="116" t="s">
        <v>232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43" t="s">
        <v>273</v>
      </c>
      <c r="R17" s="244"/>
      <c r="S17" s="0"/>
      <c r="T17" s="0"/>
      <c r="U17" s="0"/>
      <c r="V17" s="0"/>
      <c r="X17" s="92"/>
      <c r="Y17" s="92"/>
      <c r="Z17" s="92"/>
      <c r="AA17" s="92"/>
    </row>
    <row collapsed="false" customFormat="false" customHeight="true" hidden="false" ht="12" outlineLevel="0" r="18">
      <c r="A18" s="118" t="n">
        <v>40249</v>
      </c>
      <c r="B18" s="119" t="s">
        <v>227</v>
      </c>
      <c r="C18" s="119"/>
      <c r="D18" s="120" t="n">
        <v>80</v>
      </c>
      <c r="E18" s="121"/>
      <c r="F18" s="121"/>
      <c r="G18" s="121"/>
      <c r="H18" s="121"/>
      <c r="I18" s="121"/>
      <c r="J18" s="121" t="s">
        <v>152</v>
      </c>
      <c r="K18" s="121"/>
      <c r="L18" s="121"/>
      <c r="M18" s="122" t="s">
        <v>233</v>
      </c>
      <c r="N18" s="122"/>
      <c r="O18" s="122"/>
      <c r="P18" s="123"/>
      <c r="Q18" s="245" t="s">
        <v>274</v>
      </c>
      <c r="R18" s="246"/>
      <c r="S18" s="0"/>
      <c r="T18" s="0"/>
      <c r="U18" s="0"/>
      <c r="V18" s="0"/>
      <c r="X18" s="92"/>
      <c r="Y18" s="92"/>
      <c r="Z18" s="92"/>
      <c r="AA18" s="92"/>
    </row>
    <row collapsed="false" customFormat="false" customHeight="true" hidden="false" ht="12" outlineLevel="0" r="19">
      <c r="A19" s="118" t="n">
        <v>40250</v>
      </c>
      <c r="B19" s="119" t="s">
        <v>192</v>
      </c>
      <c r="C19" s="119"/>
      <c r="D19" s="120" t="n">
        <v>120</v>
      </c>
      <c r="E19" s="126"/>
      <c r="F19" s="126"/>
      <c r="G19" s="126" t="s">
        <v>202</v>
      </c>
      <c r="H19" s="126"/>
      <c r="I19" s="126" t="s">
        <v>152</v>
      </c>
      <c r="J19" s="126"/>
      <c r="K19" s="216"/>
      <c r="L19" s="126"/>
      <c r="M19" s="122" t="s">
        <v>234</v>
      </c>
      <c r="N19" s="122"/>
      <c r="O19" s="122"/>
      <c r="P19" s="123"/>
      <c r="Q19" s="0"/>
      <c r="R19" s="0"/>
      <c r="S19" s="0"/>
      <c r="T19" s="0"/>
      <c r="U19" s="0"/>
      <c r="V19" s="0"/>
      <c r="X19" s="92"/>
      <c r="Y19" s="92"/>
      <c r="Z19" s="92"/>
      <c r="AA19" s="92"/>
    </row>
    <row collapsed="false" customFormat="false" customHeight="true" hidden="false" ht="12" outlineLevel="0" r="20">
      <c r="A20" s="118" t="n">
        <v>40251</v>
      </c>
      <c r="B20" s="119" t="s">
        <v>192</v>
      </c>
      <c r="C20" s="119"/>
      <c r="D20" s="126" t="n">
        <v>90</v>
      </c>
      <c r="E20" s="126"/>
      <c r="F20" s="126"/>
      <c r="G20" s="126"/>
      <c r="H20" s="126" t="s">
        <v>185</v>
      </c>
      <c r="I20" s="126" t="s">
        <v>152</v>
      </c>
      <c r="J20" s="126"/>
      <c r="K20" s="126"/>
      <c r="L20" s="126"/>
      <c r="M20" s="122"/>
      <c r="N20" s="122"/>
      <c r="O20" s="122"/>
      <c r="P20" s="123"/>
      <c r="X20" s="92"/>
      <c r="Y20" s="92"/>
      <c r="Z20" s="92"/>
      <c r="AA20" s="92"/>
    </row>
    <row collapsed="false" customFormat="false" customHeight="true" hidden="false" ht="12" outlineLevel="0" r="21">
      <c r="A21" s="118" t="n">
        <v>40252</v>
      </c>
      <c r="B21" s="119" t="s">
        <v>192</v>
      </c>
      <c r="C21" s="119"/>
      <c r="D21" s="120" t="n">
        <v>120</v>
      </c>
      <c r="E21" s="121"/>
      <c r="F21" s="126"/>
      <c r="G21" s="121"/>
      <c r="H21" s="121"/>
      <c r="I21" s="121" t="s">
        <v>152</v>
      </c>
      <c r="J21" s="121"/>
      <c r="K21" s="121" t="s">
        <v>216</v>
      </c>
      <c r="L21" s="121"/>
      <c r="M21" s="122" t="s">
        <v>235</v>
      </c>
      <c r="N21" s="122"/>
      <c r="O21" s="122"/>
      <c r="P21" s="123"/>
      <c r="X21" s="92"/>
      <c r="Y21" s="92"/>
      <c r="Z21" s="92"/>
      <c r="AA21" s="92"/>
    </row>
    <row collapsed="false" customFormat="false" customHeight="true" hidden="false" ht="12" outlineLevel="0" r="22">
      <c r="A22" s="118" t="n">
        <v>40253</v>
      </c>
      <c r="B22" s="119" t="s">
        <v>227</v>
      </c>
      <c r="C22" s="119"/>
      <c r="D22" s="120" t="n">
        <v>80</v>
      </c>
      <c r="E22" s="121"/>
      <c r="F22" s="121"/>
      <c r="G22" s="121"/>
      <c r="H22" s="121"/>
      <c r="I22" s="121"/>
      <c r="J22" s="121" t="s">
        <v>152</v>
      </c>
      <c r="K22" s="121"/>
      <c r="L22" s="121"/>
      <c r="M22" s="122"/>
      <c r="N22" s="122"/>
      <c r="O22" s="122"/>
      <c r="P22" s="123"/>
      <c r="X22" s="92"/>
      <c r="Y22" s="92"/>
      <c r="Z22" s="92"/>
      <c r="AA22" s="92"/>
    </row>
    <row collapsed="false" customFormat="false" customHeight="true" hidden="false" ht="12" outlineLevel="0" r="23">
      <c r="A23" s="118" t="n">
        <v>40254</v>
      </c>
      <c r="B23" s="119" t="s">
        <v>192</v>
      </c>
      <c r="C23" s="119"/>
      <c r="D23" s="120" t="n">
        <v>120</v>
      </c>
      <c r="E23" s="121" t="s">
        <v>193</v>
      </c>
      <c r="F23" s="121"/>
      <c r="G23" s="121"/>
      <c r="H23" s="121" t="s">
        <v>160</v>
      </c>
      <c r="I23" s="121" t="s">
        <v>152</v>
      </c>
      <c r="J23" s="121"/>
      <c r="K23" s="127"/>
      <c r="L23" s="121"/>
      <c r="M23" s="122" t="s">
        <v>236</v>
      </c>
      <c r="N23" s="122"/>
      <c r="O23" s="122"/>
      <c r="P23" s="123"/>
      <c r="W23" s="92"/>
      <c r="X23" s="92"/>
      <c r="Y23" s="92"/>
    </row>
    <row collapsed="false" customFormat="false" customHeight="true" hidden="false" ht="12" outlineLevel="0" r="24">
      <c r="A24" s="118" t="n">
        <v>40255</v>
      </c>
      <c r="B24" s="119" t="s">
        <v>192</v>
      </c>
      <c r="C24" s="119"/>
      <c r="D24" s="120" t="n">
        <v>150</v>
      </c>
      <c r="E24" s="121"/>
      <c r="F24" s="121"/>
      <c r="G24" s="121"/>
      <c r="H24" s="121"/>
      <c r="I24" s="121" t="s">
        <v>152</v>
      </c>
      <c r="J24" s="121"/>
      <c r="K24" s="121"/>
      <c r="L24" s="121" t="s">
        <v>177</v>
      </c>
      <c r="M24" s="122" t="s">
        <v>237</v>
      </c>
      <c r="N24" s="122"/>
      <c r="O24" s="122"/>
      <c r="P24" s="123"/>
      <c r="W24" s="92"/>
      <c r="X24" s="92"/>
      <c r="Y24" s="92"/>
    </row>
    <row collapsed="false" customFormat="false" customHeight="true" hidden="false" ht="12" outlineLevel="0" r="25">
      <c r="A25" s="130"/>
      <c r="B25" s="131"/>
      <c r="C25" s="131"/>
      <c r="D25" s="132" t="n">
        <f aca="false">SUM(D18:D24)/60</f>
        <v>12.6666666666667</v>
      </c>
      <c r="E25" s="133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17"/>
      <c r="Q25" s="65"/>
      <c r="R25" s="65"/>
      <c r="S25" s="65"/>
      <c r="T25" s="92"/>
      <c r="U25" s="92"/>
      <c r="V25" s="92"/>
      <c r="W25" s="92"/>
      <c r="X25" s="92"/>
      <c r="Y25" s="92"/>
    </row>
    <row collapsed="false" customFormat="false" customHeight="true" hidden="false" ht="12" outlineLevel="0" r="26">
      <c r="A26" s="116" t="s">
        <v>238</v>
      </c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65"/>
      <c r="R26" s="65"/>
      <c r="S26" s="65"/>
      <c r="T26" s="92"/>
      <c r="U26" s="92"/>
      <c r="V26" s="92"/>
      <c r="W26" s="92"/>
      <c r="X26" s="92"/>
      <c r="Y26" s="92"/>
    </row>
    <row collapsed="false" customFormat="false" customHeight="true" hidden="false" ht="12" outlineLevel="0" r="27">
      <c r="A27" s="118" t="n">
        <v>40256</v>
      </c>
      <c r="B27" s="119" t="s">
        <v>227</v>
      </c>
      <c r="C27" s="119"/>
      <c r="D27" s="120" t="n">
        <v>80</v>
      </c>
      <c r="E27" s="121"/>
      <c r="F27" s="121"/>
      <c r="G27" s="121"/>
      <c r="H27" s="121"/>
      <c r="I27" s="121"/>
      <c r="J27" s="121"/>
      <c r="K27" s="121"/>
      <c r="L27" s="121"/>
      <c r="M27" s="122" t="s">
        <v>158</v>
      </c>
      <c r="N27" s="122"/>
      <c r="O27" s="122"/>
      <c r="P27" s="123"/>
      <c r="Q27" s="92"/>
      <c r="R27" s="92"/>
      <c r="S27" s="92"/>
      <c r="T27" s="92"/>
      <c r="U27" s="92"/>
      <c r="V27" s="92"/>
      <c r="W27" s="92"/>
      <c r="X27" s="92"/>
      <c r="Y27" s="92"/>
    </row>
    <row collapsed="false" customFormat="false" customHeight="true" hidden="false" ht="12" outlineLevel="0" r="28">
      <c r="A28" s="135"/>
      <c r="B28" s="136"/>
      <c r="C28" s="136"/>
      <c r="D28" s="137"/>
      <c r="E28" s="138"/>
      <c r="F28" s="138"/>
      <c r="G28" s="138"/>
      <c r="H28" s="138"/>
      <c r="I28" s="114"/>
      <c r="J28" s="114"/>
      <c r="K28" s="114"/>
      <c r="L28" s="138"/>
      <c r="M28" s="139"/>
      <c r="N28" s="139"/>
      <c r="O28" s="139"/>
      <c r="P28" s="140"/>
      <c r="Q28" s="92"/>
      <c r="R28" s="92"/>
      <c r="S28" s="92"/>
      <c r="T28" s="92"/>
      <c r="U28" s="92"/>
      <c r="V28" s="92"/>
      <c r="W28" s="92"/>
      <c r="X28" s="92"/>
      <c r="Y28" s="92"/>
    </row>
    <row collapsed="false" customFormat="false" customHeight="true" hidden="false" ht="12" outlineLevel="0" r="29">
      <c r="A29" s="141"/>
      <c r="B29" s="142"/>
      <c r="C29" s="142"/>
      <c r="D29" s="143"/>
      <c r="E29" s="143"/>
      <c r="F29" s="143"/>
      <c r="G29" s="143"/>
      <c r="H29" s="143"/>
      <c r="I29" s="143"/>
      <c r="J29" s="143"/>
      <c r="K29" s="143"/>
      <c r="L29" s="143"/>
      <c r="M29" s="140"/>
      <c r="N29" s="140"/>
      <c r="O29" s="140"/>
      <c r="P29" s="140"/>
      <c r="Q29" s="101"/>
      <c r="R29" s="101"/>
      <c r="S29" s="101"/>
    </row>
    <row collapsed="false" customFormat="false" customHeight="true" hidden="false" ht="12" outlineLevel="0" r="30">
      <c r="A30" s="141"/>
      <c r="B30" s="142"/>
      <c r="C30" s="142"/>
      <c r="D30" s="144"/>
      <c r="E30" s="145"/>
      <c r="F30" s="145"/>
      <c r="G30" s="145"/>
      <c r="H30" s="145"/>
      <c r="I30" s="145"/>
      <c r="J30" s="145"/>
      <c r="K30" s="145"/>
      <c r="L30" s="145"/>
      <c r="M30" s="140"/>
      <c r="N30" s="140"/>
      <c r="O30" s="140"/>
      <c r="P30" s="140"/>
      <c r="Q30" s="101"/>
      <c r="R30" s="101"/>
      <c r="S30" s="101"/>
    </row>
    <row collapsed="false" customFormat="false" customHeight="true" hidden="false" ht="12" outlineLevel="0" r="31">
      <c r="A31" s="141"/>
      <c r="B31" s="142"/>
      <c r="C31" s="142"/>
      <c r="D31" s="144"/>
      <c r="E31" s="145"/>
      <c r="F31" s="145"/>
      <c r="G31" s="145"/>
      <c r="H31" s="145"/>
      <c r="I31" s="145"/>
      <c r="J31" s="145"/>
      <c r="K31" s="145"/>
      <c r="L31" s="145"/>
      <c r="M31" s="140"/>
      <c r="N31" s="140"/>
      <c r="O31" s="140"/>
      <c r="P31" s="140"/>
      <c r="Q31" s="101"/>
      <c r="R31" s="101"/>
      <c r="S31" s="101"/>
    </row>
    <row collapsed="false" customFormat="false" customHeight="true" hidden="false" ht="12" outlineLevel="0" r="32">
      <c r="A32" s="141"/>
      <c r="B32" s="142"/>
      <c r="C32" s="142"/>
      <c r="D32" s="144"/>
      <c r="E32" s="145"/>
      <c r="F32" s="145"/>
      <c r="G32" s="145"/>
      <c r="H32" s="145"/>
      <c r="I32" s="145"/>
      <c r="J32" s="145"/>
      <c r="K32" s="145"/>
      <c r="L32" s="145"/>
      <c r="M32" s="140"/>
      <c r="N32" s="140"/>
      <c r="O32" s="140"/>
      <c r="P32" s="140"/>
      <c r="Q32" s="101"/>
      <c r="R32" s="101"/>
      <c r="S32" s="101"/>
    </row>
    <row collapsed="false" customFormat="false" customHeight="true" hidden="false" ht="12" outlineLevel="0" r="33">
      <c r="A33" s="141"/>
      <c r="B33" s="142"/>
      <c r="C33" s="142"/>
      <c r="D33" s="144"/>
      <c r="E33" s="145"/>
      <c r="F33" s="145"/>
      <c r="G33" s="145"/>
      <c r="H33" s="145"/>
      <c r="I33" s="145"/>
      <c r="J33" s="145"/>
      <c r="K33" s="145"/>
      <c r="L33" s="145"/>
      <c r="M33" s="140"/>
      <c r="N33" s="140"/>
      <c r="O33" s="140"/>
      <c r="P33" s="140"/>
    </row>
    <row collapsed="false" customFormat="false" customHeight="true" hidden="false" ht="12" outlineLevel="0" r="34">
      <c r="A34" s="146"/>
      <c r="B34" s="92"/>
      <c r="C34" s="92"/>
      <c r="D34" s="147"/>
      <c r="E34" s="148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</row>
    <row collapsed="false" customFormat="false" customHeight="true" hidden="false" ht="12" outlineLevel="0" r="35">
      <c r="A35" s="146"/>
      <c r="B35" s="92"/>
      <c r="C35" s="92"/>
      <c r="D35" s="147"/>
      <c r="E35" s="148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</row>
    <row collapsed="false" customFormat="false" customHeight="true" hidden="false" ht="12" outlineLevel="0" r="36">
      <c r="A36" s="149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</row>
    <row collapsed="false" customFormat="false" customHeight="true" hidden="false" ht="12" outlineLevel="0" r="37">
      <c r="A37" s="141"/>
      <c r="B37" s="142"/>
      <c r="C37" s="142"/>
      <c r="D37" s="144"/>
      <c r="E37" s="145"/>
      <c r="F37" s="145"/>
      <c r="G37" s="145"/>
      <c r="H37" s="145"/>
      <c r="I37" s="145"/>
      <c r="J37" s="145"/>
      <c r="K37" s="145"/>
      <c r="L37" s="145"/>
      <c r="M37" s="140"/>
      <c r="N37" s="140"/>
      <c r="O37" s="140"/>
      <c r="P37" s="140"/>
    </row>
    <row collapsed="false" customFormat="false" customHeight="true" hidden="false" ht="12" outlineLevel="0" r="38">
      <c r="A38" s="92" t="s">
        <v>97</v>
      </c>
      <c r="B38" s="134"/>
      <c r="C38" s="134"/>
      <c r="D38" s="134"/>
      <c r="E38" s="134"/>
      <c r="F38" s="134"/>
      <c r="G38" s="134"/>
      <c r="H38" s="145"/>
      <c r="I38" s="145"/>
      <c r="J38" s="145"/>
      <c r="K38" s="145"/>
      <c r="L38" s="145"/>
      <c r="M38" s="140"/>
      <c r="N38" s="156" t="s">
        <v>98</v>
      </c>
      <c r="O38" s="156"/>
      <c r="P38" s="140"/>
    </row>
    <row collapsed="false" customFormat="false" customHeight="true" hidden="false" ht="12" outlineLevel="0" r="39">
      <c r="A39" s="157" t="str">
        <f aca="false">IF(Q12&gt;0,Q12,"")</f>
        <v>Funktionel styrke: 2x12 min køres som to intervaller á 12 minutter. Kadance 60, og puls 10-20 slag under AT</v>
      </c>
      <c r="B39" s="134"/>
      <c r="C39" s="134"/>
      <c r="D39" s="134"/>
      <c r="E39" s="134"/>
      <c r="F39" s="134"/>
      <c r="G39" s="134"/>
      <c r="H39" s="247"/>
      <c r="I39" s="248"/>
      <c r="J39" s="92"/>
      <c r="K39" s="92"/>
      <c r="L39" s="92"/>
      <c r="N39" s="158" t="s">
        <v>99</v>
      </c>
      <c r="O39" s="159" t="str">
        <f aca="false">Ugeplan!V5</f>
        <v>184 / 360</v>
      </c>
      <c r="P39" s="148"/>
    </row>
    <row collapsed="false" customFormat="false" customHeight="true" hidden="false" ht="12" outlineLevel="0" r="40">
      <c r="A40" s="157" t="str">
        <f aca="false">IF(Q13&gt;0,Q13,"")</f>
        <v>Int. grund.: 1x15m køres som ét interval á 15 min. Kadance 80-100, puls 10-20 slag under AT</v>
      </c>
      <c r="B40" s="134"/>
      <c r="C40" s="134"/>
      <c r="D40" s="134"/>
      <c r="E40" s="134"/>
      <c r="F40" s="134"/>
      <c r="G40" s="134"/>
      <c r="H40" s="247"/>
      <c r="I40" s="248"/>
      <c r="J40" s="92"/>
      <c r="K40" s="92"/>
      <c r="L40" s="92"/>
      <c r="N40" s="158" t="s">
        <v>100</v>
      </c>
      <c r="O40" s="159" t="str">
        <f aca="false">Ugeplan!V6</f>
        <v>163 / 256</v>
      </c>
    </row>
    <row collapsed="false" customFormat="false" customHeight="true" hidden="false" ht="12" outlineLevel="0" r="41">
      <c r="A41" s="157" t="str">
        <f aca="false">IF(Q14&gt;0,Q14,"")</f>
        <v>Int. grund.: 1x20m køres som ét interval á 20 min. Kadance 80-100, puls 10-20 slag under AT</v>
      </c>
      <c r="B41" s="134"/>
      <c r="C41" s="134"/>
      <c r="D41" s="134"/>
      <c r="E41" s="134"/>
      <c r="F41" s="134"/>
      <c r="G41" s="134"/>
      <c r="H41" s="247"/>
      <c r="I41" s="248"/>
      <c r="J41" s="92"/>
      <c r="K41" s="92"/>
      <c r="L41" s="92"/>
      <c r="N41" s="158" t="s">
        <v>101</v>
      </c>
      <c r="O41" s="159" t="str">
        <f aca="false">Ugeplan!V7</f>
        <v>167-184 / 267-360</v>
      </c>
      <c r="P41" s="159"/>
    </row>
    <row collapsed="false" customFormat="false" customHeight="true" hidden="false" ht="12" outlineLevel="0" r="42">
      <c r="A42" s="157" t="str">
        <f aca="false">IF(Q15&gt;0,Q15,"")</f>
        <v>Int. grund.: 2x15m køres som 2 intervaller á 15 min. Kadance 80-100, puls 10-20 slag under AT</v>
      </c>
      <c r="B42" s="134"/>
      <c r="C42" s="134"/>
      <c r="D42" s="134"/>
      <c r="E42" s="134"/>
      <c r="F42" s="134"/>
      <c r="G42" s="134"/>
      <c r="H42" s="247"/>
      <c r="I42" s="248"/>
      <c r="J42" s="92"/>
      <c r="K42" s="92"/>
      <c r="L42" s="92"/>
      <c r="N42" s="158" t="s">
        <v>102</v>
      </c>
      <c r="O42" s="159" t="str">
        <f aca="false">Ugeplan!V8</f>
        <v>160-166 / 248-266</v>
      </c>
      <c r="P42" s="159"/>
    </row>
    <row collapsed="false" customFormat="false" customHeight="true" hidden="false" ht="12" outlineLevel="0" r="43">
      <c r="A43" s="157" t="str">
        <f aca="false">IF(Q16&gt;0,Q16,"")</f>
        <v>max: 2x4m, køres som 2 intervaller á 4 min. Kadance 90-100. Køres med samme belastning i hele intervallet</v>
      </c>
      <c r="B43" s="134"/>
      <c r="C43" s="134"/>
      <c r="D43" s="134"/>
      <c r="E43" s="134"/>
      <c r="F43" s="134"/>
      <c r="G43" s="134"/>
      <c r="H43" s="247"/>
      <c r="I43" s="248"/>
      <c r="J43" s="92"/>
      <c r="K43" s="92"/>
      <c r="L43" s="92"/>
      <c r="N43" s="158" t="s">
        <v>103</v>
      </c>
      <c r="O43" s="159" t="str">
        <f aca="false">Ugeplan!V9</f>
        <v>152-159 / 228-247</v>
      </c>
      <c r="P43" s="159"/>
    </row>
    <row collapsed="false" customFormat="false" customHeight="true" hidden="false" ht="12" outlineLevel="0" r="44">
      <c r="A44" s="157" t="str">
        <f aca="false">IF(Q17&gt;0,Q17,"")</f>
        <v>Power: 1x8(10+170)s køres som 1 intervalserie af 8 gentagelser af 10 sekunder og 170 sek. pause. Fra kadance ca 50, med tung belastning, trædes med fuld kraft i 10 sek. Intervallet køres siddende</v>
      </c>
      <c r="B44" s="134"/>
      <c r="C44" s="134"/>
      <c r="D44" s="134"/>
      <c r="E44" s="134"/>
      <c r="F44" s="134"/>
      <c r="G44" s="134"/>
      <c r="H44" s="247"/>
      <c r="I44" s="248"/>
      <c r="J44" s="92"/>
      <c r="K44" s="92"/>
      <c r="L44" s="92"/>
      <c r="N44" s="158" t="s">
        <v>104</v>
      </c>
      <c r="O44" s="159" t="str">
        <f aca="false">Ugeplan!V10</f>
        <v>143-151 / 210-227</v>
      </c>
      <c r="P44" s="159"/>
    </row>
    <row collapsed="false" customFormat="false" customHeight="true" hidden="false" ht="12" outlineLevel="0" r="45">
      <c r="A45" s="157" t="str">
        <f aca="false">IF(Q18&gt;0,Q18,"")</f>
        <v>Sub-AT: 2x15m køres som 2 intervaller á 15 min. Kadance 85-100, puls 5-10 slag under AT</v>
      </c>
      <c r="B45" s="134"/>
      <c r="C45" s="134"/>
      <c r="D45" s="134"/>
      <c r="E45" s="134"/>
      <c r="F45" s="134"/>
      <c r="G45" s="134"/>
      <c r="H45" s="247"/>
      <c r="I45" s="248"/>
      <c r="J45" s="92"/>
      <c r="K45" s="92"/>
      <c r="L45" s="92"/>
      <c r="N45" s="158" t="s">
        <v>105</v>
      </c>
      <c r="O45" s="159" t="str">
        <f aca="false">Ugeplan!V11</f>
        <v>114-142 / 154-209</v>
      </c>
      <c r="P45" s="159"/>
    </row>
    <row collapsed="false" customFormat="false" customHeight="true" hidden="false" ht="12" outlineLevel="0" r="46">
      <c r="A46" s="157" t="str">
        <f aca="false">IF(Q19&gt;0,Q19,"")</f>
        <v/>
      </c>
      <c r="B46" s="134"/>
      <c r="C46" s="134"/>
      <c r="D46" s="134"/>
      <c r="E46" s="134"/>
      <c r="F46" s="134"/>
      <c r="G46" s="134"/>
      <c r="H46" s="247"/>
      <c r="I46" s="248"/>
      <c r="J46" s="92"/>
      <c r="K46" s="92"/>
      <c r="L46" s="92"/>
      <c r="M46" s="92"/>
      <c r="N46" s="158" t="s">
        <v>106</v>
      </c>
      <c r="O46" s="159" t="str">
        <f aca="false">Ugeplan!V12</f>
        <v>82-113 / 77-153</v>
      </c>
      <c r="P46" s="159"/>
    </row>
    <row collapsed="false" customFormat="false" customHeight="true" hidden="false" ht="12" outlineLevel="0" r="47">
      <c r="A47" s="157" t="str">
        <f aca="false">IF(Q20&gt;0,Q20,"")</f>
        <v/>
      </c>
      <c r="B47" s="134"/>
      <c r="C47" s="134"/>
      <c r="D47" s="134"/>
      <c r="E47" s="134"/>
      <c r="F47" s="134"/>
      <c r="G47" s="134"/>
      <c r="H47" s="247"/>
      <c r="I47" s="248"/>
      <c r="J47" s="92"/>
      <c r="K47" s="92"/>
      <c r="L47" s="92"/>
      <c r="M47" s="92"/>
      <c r="N47" s="158"/>
      <c r="O47" s="159"/>
      <c r="P47" s="159"/>
    </row>
    <row collapsed="false" customFormat="false" customHeight="true" hidden="false" ht="12" outlineLevel="0" r="48">
      <c r="A48" s="157" t="str">
        <f aca="false">IF(Q21&gt;0,Q21,"")</f>
        <v/>
      </c>
      <c r="B48" s="134"/>
      <c r="C48" s="134"/>
      <c r="D48" s="134"/>
      <c r="E48" s="134"/>
      <c r="F48" s="134"/>
      <c r="G48" s="134"/>
      <c r="H48" s="247"/>
      <c r="I48" s="248"/>
      <c r="J48" s="92"/>
      <c r="K48" s="92"/>
      <c r="L48" s="92"/>
      <c r="M48" s="92"/>
      <c r="N48" s="158"/>
      <c r="O48" s="159"/>
      <c r="P48" s="159"/>
    </row>
    <row collapsed="false" customFormat="false" customHeight="true" hidden="false" ht="12" outlineLevel="0" r="49">
      <c r="A49" s="157" t="str">
        <f aca="false">IF(Q22&gt;0,Q22,"")</f>
        <v/>
      </c>
      <c r="B49" s="134"/>
      <c r="C49" s="134"/>
      <c r="D49" s="134"/>
      <c r="E49" s="134"/>
      <c r="F49" s="134"/>
      <c r="G49" s="134"/>
      <c r="H49" s="247"/>
      <c r="I49" s="248"/>
      <c r="J49" s="92"/>
      <c r="K49" s="92"/>
      <c r="L49" s="92"/>
      <c r="M49" s="92"/>
      <c r="N49" s="160"/>
      <c r="O49" s="159"/>
      <c r="P49" s="159"/>
    </row>
    <row collapsed="false" customFormat="false" customHeight="true" hidden="false" ht="12" outlineLevel="0" r="50">
      <c r="A50" s="157" t="str">
        <f aca="false">IF(Q23&gt;0,Q23,"")</f>
        <v/>
      </c>
      <c r="B50" s="134"/>
      <c r="C50" s="134"/>
      <c r="D50" s="134"/>
      <c r="E50" s="134"/>
      <c r="F50" s="134"/>
      <c r="G50" s="134"/>
      <c r="H50" s="247"/>
      <c r="I50" s="248"/>
      <c r="J50" s="92"/>
      <c r="K50" s="92"/>
      <c r="L50" s="92"/>
      <c r="M50" s="92"/>
      <c r="N50" s="160"/>
      <c r="O50" s="159"/>
      <c r="P50" s="159"/>
    </row>
    <row collapsed="false" customFormat="false" customHeight="true" hidden="false" ht="12" outlineLevel="0" r="51">
      <c r="A51" s="157" t="str">
        <f aca="false">IF(Q24&gt;0,Q24,"")</f>
        <v/>
      </c>
      <c r="B51" s="134"/>
      <c r="C51" s="134"/>
      <c r="D51" s="134"/>
      <c r="E51" s="134"/>
      <c r="F51" s="134"/>
      <c r="G51" s="134"/>
      <c r="H51" s="247"/>
      <c r="I51" s="248"/>
      <c r="J51" s="92"/>
      <c r="K51" s="92"/>
      <c r="L51" s="92"/>
      <c r="M51" s="92"/>
      <c r="N51" s="160"/>
      <c r="O51" s="159"/>
      <c r="P51" s="159"/>
    </row>
    <row collapsed="false" customFormat="false" customHeight="true" hidden="false" ht="12" outlineLevel="0" r="52">
      <c r="A52" s="157" t="str">
        <f aca="false">IF(Q25&gt;0,Q25,"")</f>
        <v/>
      </c>
      <c r="B52" s="134"/>
      <c r="C52" s="134"/>
      <c r="D52" s="134"/>
      <c r="E52" s="134"/>
      <c r="F52" s="134"/>
      <c r="G52" s="134"/>
      <c r="H52" s="247"/>
      <c r="I52" s="248"/>
      <c r="J52" s="92"/>
      <c r="K52" s="92"/>
      <c r="L52" s="92"/>
      <c r="M52" s="92"/>
      <c r="N52" s="161" t="s">
        <v>107</v>
      </c>
    </row>
    <row collapsed="false" customFormat="true" customHeight="true" hidden="false" ht="12" outlineLevel="0" r="53" s="91">
      <c r="A53" s="157" t="str">
        <f aca="false">IF(Q26&gt;0,Q26,"")</f>
        <v/>
      </c>
      <c r="B53" s="89"/>
      <c r="C53" s="89"/>
      <c r="D53" s="89"/>
      <c r="E53" s="89"/>
      <c r="F53" s="89"/>
      <c r="G53" s="89"/>
      <c r="H53" s="89"/>
      <c r="I53" s="89"/>
      <c r="J53" s="90"/>
      <c r="K53" s="90"/>
      <c r="L53" s="90"/>
      <c r="M53" s="90"/>
      <c r="N53" s="161" t="str">
        <f aca="false">årsplan!E27</f>
        <v>AimHigh/</v>
      </c>
    </row>
    <row collapsed="false" customFormat="true" customHeight="true" hidden="false" ht="35.25" outlineLevel="0" r="54" s="91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</row>
    <row collapsed="false" customFormat="true" customHeight="true" hidden="false" ht="11.25" outlineLevel="0" r="55" s="91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</row>
    <row collapsed="false" customFormat="true" customHeight="true" hidden="false" ht="11.25" outlineLevel="0" r="56" s="91">
      <c r="A56" s="249"/>
      <c r="B56" s="250"/>
      <c r="C56" s="249"/>
      <c r="D56" s="249"/>
      <c r="E56" s="249"/>
      <c r="F56" s="249"/>
    </row>
    <row collapsed="false" customFormat="false" customHeight="true" hidden="false" ht="11.25" outlineLevel="0" r="57">
      <c r="A57" s="166" t="s">
        <v>108</v>
      </c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7"/>
    </row>
    <row collapsed="false" customFormat="false" customHeight="true" hidden="false" ht="10" outlineLevel="0" r="58">
      <c r="A58" s="166" t="s">
        <v>109</v>
      </c>
      <c r="B58" s="166" t="s">
        <v>110</v>
      </c>
      <c r="C58" s="166" t="s">
        <v>111</v>
      </c>
      <c r="D58" s="166"/>
      <c r="E58" s="166" t="s">
        <v>95</v>
      </c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7"/>
    </row>
    <row collapsed="false" customFormat="false" customHeight="true" hidden="false" ht="10" outlineLevel="0" r="59">
      <c r="A59" s="166" t="s">
        <v>84</v>
      </c>
      <c r="B59" s="166" t="n">
        <f aca="false">E9</f>
        <v>0</v>
      </c>
      <c r="C59" s="166" t="str">
        <f aca="false">IF(B59&lt;&gt;"x",IF(B59&lt;&gt;0,A59&amp;": "&amp;B59,""),"")</f>
        <v/>
      </c>
      <c r="D59" s="166"/>
      <c r="E59" s="166" t="str">
        <f aca="false">IF(C59&lt;&gt;"",VLOOKUP(C59,Intervaller,5,0),"")</f>
        <v/>
      </c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7"/>
    </row>
    <row collapsed="false" customFormat="false" customHeight="true" hidden="false" ht="10" outlineLevel="0" r="60">
      <c r="A60" s="166" t="str">
        <f aca="false">A59</f>
        <v>Max</v>
      </c>
      <c r="B60" s="166" t="n">
        <f aca="false">E10</f>
        <v>0</v>
      </c>
      <c r="C60" s="166" t="str">
        <f aca="false">IF(B60&lt;&gt;"x",IF(B60&lt;&gt;0,A60&amp;": "&amp;B60,""),"")</f>
        <v/>
      </c>
      <c r="D60" s="166"/>
      <c r="E60" s="166" t="str">
        <f aca="false">IF(C60&lt;&gt;"",VLOOKUP(C60,Intervaller,5,0),"")</f>
        <v/>
      </c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7"/>
    </row>
    <row collapsed="false" customFormat="false" customHeight="true" hidden="false" ht="10" outlineLevel="0" r="61">
      <c r="A61" s="166" t="str">
        <f aca="false">A60</f>
        <v>Max</v>
      </c>
      <c r="B61" s="166" t="n">
        <f aca="false">E11</f>
        <v>0</v>
      </c>
      <c r="C61" s="166" t="str">
        <f aca="false">IF(B61&lt;&gt;"x",IF(B61&lt;&gt;0,A61&amp;": "&amp;B61,""),"")</f>
        <v/>
      </c>
      <c r="D61" s="166"/>
      <c r="E61" s="166" t="str">
        <f aca="false">IF(C61&lt;&gt;"",VLOOKUP(C61,Intervaller,5,0),"")</f>
        <v/>
      </c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7"/>
    </row>
    <row collapsed="false" customFormat="false" customHeight="true" hidden="false" ht="10" outlineLevel="0" r="62">
      <c r="A62" s="166" t="str">
        <f aca="false">A61</f>
        <v>Max</v>
      </c>
      <c r="B62" s="166" t="n">
        <f aca="false">E12</f>
        <v>0</v>
      </c>
      <c r="C62" s="166" t="str">
        <f aca="false">IF(B62&lt;&gt;"x",IF(B62&lt;&gt;0,A62&amp;": "&amp;B62,""),"")</f>
        <v/>
      </c>
      <c r="D62" s="166"/>
      <c r="E62" s="166" t="str">
        <f aca="false">IF(C62&lt;&gt;"",VLOOKUP(C62,Intervaller,5,0),"")</f>
        <v/>
      </c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7"/>
    </row>
    <row collapsed="false" customFormat="false" customHeight="true" hidden="false" ht="10" outlineLevel="0" r="63">
      <c r="A63" s="166" t="str">
        <f aca="false">A62</f>
        <v>Max</v>
      </c>
      <c r="B63" s="166" t="n">
        <f aca="false">E13</f>
        <v>0</v>
      </c>
      <c r="C63" s="166" t="str">
        <f aca="false">IF(B63&lt;&gt;"x",IF(B63&lt;&gt;0,A63&amp;": "&amp;B63,""),"")</f>
        <v/>
      </c>
      <c r="D63" s="166"/>
      <c r="E63" s="166" t="str">
        <f aca="false">IF(C63&lt;&gt;"",VLOOKUP(C63,Intervaller,5,0),"")</f>
        <v/>
      </c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7"/>
    </row>
    <row collapsed="false" customFormat="false" customHeight="true" hidden="false" ht="10" outlineLevel="0" r="64">
      <c r="A64" s="166" t="str">
        <f aca="false">A63</f>
        <v>Max</v>
      </c>
      <c r="B64" s="166" t="n">
        <f aca="false">E14</f>
        <v>0</v>
      </c>
      <c r="C64" s="166" t="str">
        <f aca="false">IF(B64&lt;&gt;"x",IF(B64&lt;&gt;0,A64&amp;": "&amp;B64,""),"")</f>
        <v/>
      </c>
      <c r="D64" s="166"/>
      <c r="E64" s="166" t="str">
        <f aca="false">IF(C64&lt;&gt;"",VLOOKUP(C64,Intervaller,5,0),"")</f>
        <v/>
      </c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7"/>
    </row>
    <row collapsed="false" customFormat="false" customHeight="true" hidden="false" ht="10" outlineLevel="0" r="65">
      <c r="A65" s="166" t="str">
        <f aca="false">A64</f>
        <v>Max</v>
      </c>
      <c r="B65" s="166" t="n">
        <f aca="false">E15</f>
        <v>0</v>
      </c>
      <c r="C65" s="166" t="str">
        <f aca="false">IF(B65&lt;&gt;"x",IF(B65&lt;&gt;0,A65&amp;": "&amp;B65,""),"")</f>
        <v/>
      </c>
      <c r="D65" s="166"/>
      <c r="E65" s="166" t="str">
        <f aca="false">IF(C65&lt;&gt;"",VLOOKUP(C65,Intervaller,5,0),"")</f>
        <v/>
      </c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7"/>
      <c r="Q65" s="101"/>
    </row>
    <row collapsed="false" customFormat="false" customHeight="true" hidden="false" ht="10" outlineLevel="0" r="66">
      <c r="A66" s="166" t="str">
        <f aca="false">A65</f>
        <v>Max</v>
      </c>
      <c r="B66" s="166" t="n">
        <f aca="false">E18</f>
        <v>0</v>
      </c>
      <c r="C66" s="166" t="str">
        <f aca="false">IF(B66&lt;&gt;"x",IF(B66&lt;&gt;0,A66&amp;": "&amp;B66,""),"")</f>
        <v/>
      </c>
      <c r="D66" s="166"/>
      <c r="E66" s="166" t="str">
        <f aca="false">IF(C66&lt;&gt;"",VLOOKUP(C66,Intervaller,5,0),"")</f>
        <v/>
      </c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7"/>
      <c r="Q66" s="101"/>
    </row>
    <row collapsed="false" customFormat="false" customHeight="true" hidden="false" ht="10" outlineLevel="0" r="67">
      <c r="A67" s="166" t="str">
        <f aca="false">A66</f>
        <v>Max</v>
      </c>
      <c r="B67" s="166" t="n">
        <f aca="false">E19</f>
        <v>0</v>
      </c>
      <c r="C67" s="166" t="str">
        <f aca="false">IF(B67&lt;&gt;"x",IF(B67&lt;&gt;0,A67&amp;": "&amp;B67,""),"")</f>
        <v/>
      </c>
      <c r="D67" s="166"/>
      <c r="E67" s="166" t="str">
        <f aca="false">IF(C67&lt;&gt;"",VLOOKUP(C67,Intervaller,5,0),"")</f>
        <v/>
      </c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7"/>
      <c r="Q67" s="101"/>
    </row>
    <row collapsed="false" customFormat="false" customHeight="true" hidden="false" ht="12" outlineLevel="0" r="68">
      <c r="A68" s="166" t="str">
        <f aca="false">A67</f>
        <v>Max</v>
      </c>
      <c r="B68" s="166" t="n">
        <f aca="false">E20</f>
        <v>0</v>
      </c>
      <c r="C68" s="166" t="str">
        <f aca="false">IF(B68&lt;&gt;"x",IF(B68&lt;&gt;0,A68&amp;": "&amp;B68,""),"")</f>
        <v/>
      </c>
      <c r="D68" s="166"/>
      <c r="E68" s="166" t="str">
        <f aca="false">IF(C68&lt;&gt;"",VLOOKUP(C68,Intervaller,5,0),"")</f>
        <v/>
      </c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7"/>
      <c r="Q68" s="65"/>
    </row>
    <row collapsed="false" customFormat="false" customHeight="true" hidden="false" ht="12" outlineLevel="0" r="69">
      <c r="A69" s="166" t="str">
        <f aca="false">A68</f>
        <v>Max</v>
      </c>
      <c r="B69" s="166" t="n">
        <f aca="false">E21</f>
        <v>0</v>
      </c>
      <c r="C69" s="166" t="str">
        <f aca="false">IF(B69&lt;&gt;"x",IF(B69&lt;&gt;0,A69&amp;": "&amp;B69,""),"")</f>
        <v/>
      </c>
      <c r="D69" s="166"/>
      <c r="E69" s="166" t="str">
        <f aca="false">IF(C69&lt;&gt;"",VLOOKUP(C69,Intervaller,5,0),"")</f>
        <v/>
      </c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7"/>
      <c r="Q69" s="65"/>
    </row>
    <row collapsed="false" customFormat="false" customHeight="true" hidden="false" ht="12" outlineLevel="0" r="70">
      <c r="A70" s="166" t="str">
        <f aca="false">A69</f>
        <v>Max</v>
      </c>
      <c r="B70" s="166" t="n">
        <f aca="false">E22</f>
        <v>0</v>
      </c>
      <c r="C70" s="166" t="str">
        <f aca="false">IF(B70&lt;&gt;"x",IF(B70&lt;&gt;0,A70&amp;": "&amp;B70,""),"")</f>
        <v/>
      </c>
      <c r="D70" s="166"/>
      <c r="E70" s="166" t="str">
        <f aca="false">IF(C70&lt;&gt;"",VLOOKUP(C70,Intervaller,5,0),"")</f>
        <v/>
      </c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7"/>
      <c r="Q70" s="65"/>
    </row>
    <row collapsed="false" customFormat="false" customHeight="true" hidden="false" ht="12" outlineLevel="0" r="71">
      <c r="A71" s="166" t="str">
        <f aca="false">A70</f>
        <v>Max</v>
      </c>
      <c r="B71" s="166" t="str">
        <f aca="false">E23</f>
        <v>2x4m</v>
      </c>
      <c r="C71" s="166" t="str">
        <f aca="false">IF(B71&lt;&gt;"x",IF(B71&lt;&gt;0,A71&amp;": "&amp;B71,""),"")</f>
        <v>Max: 2x4m</v>
      </c>
      <c r="D71" s="166"/>
      <c r="E71" s="166" t="str">
        <f aca="false">IF(C71&lt;&gt;"",VLOOKUP(C71,Intervaller,5,0),"")</f>
        <v>max: 2x4m, køres som 2 intervaller á 4 min. Kadance 90-100. Køres med samme belastning i hele intervallet</v>
      </c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7"/>
      <c r="Q71" s="65"/>
    </row>
    <row collapsed="false" customFormat="false" customHeight="true" hidden="false" ht="12" outlineLevel="0" r="72">
      <c r="A72" s="166" t="str">
        <f aca="false">A71</f>
        <v>Max</v>
      </c>
      <c r="B72" s="166" t="n">
        <f aca="false">E24</f>
        <v>0</v>
      </c>
      <c r="C72" s="166" t="str">
        <f aca="false">IF(B72&lt;&gt;"x",IF(B72&lt;&gt;0,A72&amp;": "&amp;B72,""),"")</f>
        <v/>
      </c>
      <c r="D72" s="166"/>
      <c r="E72" s="166" t="str">
        <f aca="false">IF(C72&lt;&gt;"",VLOOKUP(C72,Intervaller,5,0),"")</f>
        <v/>
      </c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7"/>
      <c r="Q72" s="65"/>
    </row>
    <row collapsed="false" customFormat="false" customHeight="true" hidden="false" ht="10" outlineLevel="0" r="73">
      <c r="A73" s="166" t="str">
        <f aca="false">A72</f>
        <v>Max</v>
      </c>
      <c r="B73" s="166" t="n">
        <f aca="false">E27</f>
        <v>0</v>
      </c>
      <c r="C73" s="166" t="str">
        <f aca="false">IF(B73&lt;&gt;"x",IF(B73&lt;&gt;0,A73&amp;": "&amp;B73,""),"")</f>
        <v/>
      </c>
      <c r="D73" s="166"/>
      <c r="E73" s="166" t="str">
        <f aca="false">IF(C73&lt;&gt;"",VLOOKUP(C73,Intervaller,5,0),"")</f>
        <v/>
      </c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7"/>
      <c r="Q73" s="92"/>
    </row>
    <row collapsed="false" customFormat="false" customHeight="true" hidden="false" ht="10" outlineLevel="0" r="74">
      <c r="A74" s="166" t="s">
        <v>66</v>
      </c>
      <c r="B74" s="166" t="n">
        <f aca="false">F9</f>
        <v>0</v>
      </c>
      <c r="C74" s="166" t="str">
        <f aca="false">IF(B74&lt;&gt;"x",IF(B74&lt;&gt;0,A74&amp;": "&amp;B74,""),"")</f>
        <v/>
      </c>
      <c r="D74" s="166"/>
      <c r="E74" s="166" t="str">
        <f aca="false">IF(C74&lt;&gt;"",VLOOKUP(C74,Intervaller,5,0),"")</f>
        <v/>
      </c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7"/>
      <c r="Q74" s="92"/>
    </row>
    <row collapsed="false" customFormat="false" customHeight="true" hidden="false" ht="10" outlineLevel="0" r="75">
      <c r="A75" s="166" t="str">
        <f aca="false">A74</f>
        <v>AT</v>
      </c>
      <c r="B75" s="166" t="n">
        <f aca="false">F10</f>
        <v>0</v>
      </c>
      <c r="C75" s="166" t="str">
        <f aca="false">IF(B75&lt;&gt;"x",IF(B75&lt;&gt;0,A75&amp;": "&amp;B75,""),"")</f>
        <v/>
      </c>
      <c r="D75" s="166"/>
      <c r="E75" s="166" t="str">
        <f aca="false">IF(C75&lt;&gt;"",VLOOKUP(C75,Intervaller,5,0),"")</f>
        <v/>
      </c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7"/>
      <c r="Q75" s="92"/>
    </row>
    <row collapsed="false" customFormat="false" customHeight="true" hidden="false" ht="10" outlineLevel="0" r="76">
      <c r="A76" s="166" t="str">
        <f aca="false">A75</f>
        <v>AT</v>
      </c>
      <c r="B76" s="166" t="n">
        <f aca="false">F11</f>
        <v>0</v>
      </c>
      <c r="C76" s="166" t="str">
        <f aca="false">IF(B76&lt;&gt;"x",IF(B76&lt;&gt;0,A76&amp;": "&amp;B76,""),"")</f>
        <v/>
      </c>
      <c r="D76" s="166"/>
      <c r="E76" s="166" t="str">
        <f aca="false">IF(C76&lt;&gt;"",VLOOKUP(C76,Intervaller,5,0),"")</f>
        <v/>
      </c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7"/>
      <c r="Q76" s="101"/>
    </row>
    <row collapsed="false" customFormat="false" customHeight="true" hidden="false" ht="10" outlineLevel="0" r="77">
      <c r="A77" s="166" t="str">
        <f aca="false">A76</f>
        <v>AT</v>
      </c>
      <c r="B77" s="166" t="n">
        <f aca="false">F12</f>
        <v>0</v>
      </c>
      <c r="C77" s="166" t="str">
        <f aca="false">IF(B77&lt;&gt;"x",IF(B77&lt;&gt;0,A77&amp;": "&amp;B77,""),"")</f>
        <v/>
      </c>
      <c r="D77" s="166"/>
      <c r="E77" s="166" t="str">
        <f aca="false">IF(C77&lt;&gt;"",VLOOKUP(C77,Intervaller,5,0),"")</f>
        <v/>
      </c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7"/>
    </row>
    <row collapsed="false" customFormat="false" customHeight="true" hidden="false" ht="10" outlineLevel="0" r="78">
      <c r="A78" s="166" t="str">
        <f aca="false">A77</f>
        <v>AT</v>
      </c>
      <c r="B78" s="166" t="str">
        <f aca="false">F13</f>
        <v>2x4m</v>
      </c>
      <c r="C78" s="166" t="str">
        <f aca="false">IF(B78&lt;&gt;"x",IF(B78&lt;&gt;0,A78&amp;": "&amp;B78,""),"")</f>
        <v>AT: 2x4m</v>
      </c>
      <c r="D78" s="166"/>
      <c r="E78" s="166" t="str">
        <f aca="false">IF(C78&lt;&gt;"",VLOOKUP(C78,Intervaller,5,0),"")</f>
        <v>AT: 2x4m køres som 2 intervaller á 4 min. Kadance 85-100, puls i AT-zone</v>
      </c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7"/>
    </row>
    <row collapsed="false" customFormat="false" customHeight="true" hidden="false" ht="10" outlineLevel="0" r="79">
      <c r="A79" s="166" t="str">
        <f aca="false">A78</f>
        <v>AT</v>
      </c>
      <c r="B79" s="166" t="n">
        <f aca="false">F14</f>
        <v>0</v>
      </c>
      <c r="C79" s="166" t="str">
        <f aca="false">IF(B79&lt;&gt;"x",IF(B79&lt;&gt;0,A79&amp;": "&amp;B79,""),"")</f>
        <v/>
      </c>
      <c r="D79" s="166"/>
      <c r="E79" s="166" t="str">
        <f aca="false">IF(C79&lt;&gt;"",VLOOKUP(C79,Intervaller,5,0),"")</f>
        <v/>
      </c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7"/>
    </row>
    <row collapsed="false" customFormat="false" customHeight="true" hidden="false" ht="10" outlineLevel="0" r="80">
      <c r="A80" s="166" t="str">
        <f aca="false">A79</f>
        <v>AT</v>
      </c>
      <c r="B80" s="166" t="n">
        <f aca="false">F15</f>
        <v>0</v>
      </c>
      <c r="C80" s="166" t="str">
        <f aca="false">IF(B80&lt;&gt;"x",IF(B80&lt;&gt;0,A80&amp;": "&amp;B80,""),"")</f>
        <v/>
      </c>
      <c r="D80" s="166"/>
      <c r="E80" s="166" t="str">
        <f aca="false">IF(C80&lt;&gt;"",VLOOKUP(C80,Intervaller,5,0),"")</f>
        <v/>
      </c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7"/>
    </row>
    <row collapsed="false" customFormat="false" customHeight="true" hidden="false" ht="10" outlineLevel="0" r="81">
      <c r="A81" s="166" t="str">
        <f aca="false">A80</f>
        <v>AT</v>
      </c>
      <c r="B81" s="166" t="n">
        <f aca="false">F18</f>
        <v>0</v>
      </c>
      <c r="C81" s="166" t="str">
        <f aca="false">IF(B81&lt;&gt;"x",IF(B81&lt;&gt;0,A81&amp;": "&amp;B81,""),"")</f>
        <v/>
      </c>
      <c r="D81" s="166"/>
      <c r="E81" s="166" t="str">
        <f aca="false">IF(C81&lt;&gt;"",VLOOKUP(C81,Intervaller,5,0),"")</f>
        <v/>
      </c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7"/>
    </row>
    <row collapsed="false" customFormat="false" customHeight="true" hidden="false" ht="10" outlineLevel="0" r="82">
      <c r="A82" s="166" t="str">
        <f aca="false">A81</f>
        <v>AT</v>
      </c>
      <c r="B82" s="166" t="n">
        <f aca="false">F19</f>
        <v>0</v>
      </c>
      <c r="C82" s="166" t="str">
        <f aca="false">IF(B82&lt;&gt;"x",IF(B82&lt;&gt;0,A82&amp;": "&amp;B82,""),"")</f>
        <v/>
      </c>
      <c r="D82" s="166"/>
      <c r="E82" s="166" t="str">
        <f aca="false">IF(C82&lt;&gt;"",VLOOKUP(C82,Intervaller,5,0),"")</f>
        <v/>
      </c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7"/>
    </row>
    <row collapsed="false" customFormat="false" customHeight="true" hidden="false" ht="10" outlineLevel="0" r="83">
      <c r="A83" s="166" t="str">
        <f aca="false">A82</f>
        <v>AT</v>
      </c>
      <c r="B83" s="166" t="n">
        <f aca="false">F20</f>
        <v>0</v>
      </c>
      <c r="C83" s="166" t="str">
        <f aca="false">IF(B83&lt;&gt;"x",IF(B83&lt;&gt;0,A83&amp;": "&amp;B83,""),"")</f>
        <v/>
      </c>
      <c r="D83" s="166"/>
      <c r="E83" s="166" t="str">
        <f aca="false">IF(C83&lt;&gt;"",VLOOKUP(C83,Intervaller,5,0),"")</f>
        <v/>
      </c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7"/>
    </row>
    <row collapsed="false" customFormat="false" customHeight="true" hidden="false" ht="10" outlineLevel="0" r="84">
      <c r="A84" s="166" t="str">
        <f aca="false">A83</f>
        <v>AT</v>
      </c>
      <c r="B84" s="166" t="n">
        <f aca="false">F21</f>
        <v>0</v>
      </c>
      <c r="C84" s="166" t="str">
        <f aca="false">IF(B84&lt;&gt;"x",IF(B84&lt;&gt;0,A84&amp;": "&amp;B84,""),"")</f>
        <v/>
      </c>
      <c r="D84" s="166"/>
      <c r="E84" s="166" t="str">
        <f aca="false">IF(C84&lt;&gt;"",VLOOKUP(C84,Intervaller,5,0),"")</f>
        <v/>
      </c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7"/>
    </row>
    <row collapsed="false" customFormat="false" customHeight="true" hidden="false" ht="10" outlineLevel="0" r="85">
      <c r="A85" s="166" t="str">
        <f aca="false">A84</f>
        <v>AT</v>
      </c>
      <c r="B85" s="166" t="n">
        <f aca="false">F22</f>
        <v>0</v>
      </c>
      <c r="C85" s="166" t="str">
        <f aca="false">IF(B85&lt;&gt;"x",IF(B85&lt;&gt;0,A85&amp;": "&amp;B85,""),"")</f>
        <v/>
      </c>
      <c r="D85" s="166"/>
      <c r="E85" s="166" t="str">
        <f aca="false">IF(C85&lt;&gt;"",VLOOKUP(C85,Intervaller,5,0),"")</f>
        <v/>
      </c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7"/>
    </row>
    <row collapsed="false" customFormat="false" customHeight="true" hidden="false" ht="10" outlineLevel="0" r="86">
      <c r="A86" s="166" t="str">
        <f aca="false">A85</f>
        <v>AT</v>
      </c>
      <c r="B86" s="166" t="n">
        <f aca="false">F23</f>
        <v>0</v>
      </c>
      <c r="C86" s="166" t="str">
        <f aca="false">IF(B86&lt;&gt;"x",IF(B86&lt;&gt;0,A86&amp;": "&amp;B86,""),"")</f>
        <v/>
      </c>
      <c r="D86" s="166"/>
      <c r="E86" s="166" t="str">
        <f aca="false">IF(C86&lt;&gt;"",VLOOKUP(C86,Intervaller,5,0),"")</f>
        <v/>
      </c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7"/>
    </row>
    <row collapsed="false" customFormat="false" customHeight="true" hidden="false" ht="10" outlineLevel="0" r="87">
      <c r="A87" s="166" t="str">
        <f aca="false">A86</f>
        <v>AT</v>
      </c>
      <c r="B87" s="166" t="n">
        <f aca="false">F24</f>
        <v>0</v>
      </c>
      <c r="C87" s="166" t="str">
        <f aca="false">IF(B87&lt;&gt;"x",IF(B87&lt;&gt;0,A87&amp;": "&amp;B87,""),"")</f>
        <v/>
      </c>
      <c r="D87" s="166"/>
      <c r="E87" s="166" t="str">
        <f aca="false">IF(C87&lt;&gt;"",VLOOKUP(C87,Intervaller,5,0),"")</f>
        <v/>
      </c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7"/>
    </row>
    <row collapsed="false" customFormat="false" customHeight="true" hidden="false" ht="10" outlineLevel="0" r="88">
      <c r="A88" s="166" t="str">
        <f aca="false">A87</f>
        <v>AT</v>
      </c>
      <c r="B88" s="166" t="n">
        <f aca="false">F27</f>
        <v>0</v>
      </c>
      <c r="C88" s="166" t="str">
        <f aca="false">IF(B88&lt;&gt;"x",IF(B88&lt;&gt;0,A88&amp;": "&amp;B88,""),"")</f>
        <v/>
      </c>
      <c r="D88" s="166"/>
      <c r="E88" s="166" t="str">
        <f aca="false">IF(C88&lt;&gt;"",VLOOKUP(C88,Intervaller,5,0),"")</f>
        <v/>
      </c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7"/>
    </row>
    <row collapsed="false" customFormat="false" customHeight="true" hidden="false" ht="10" outlineLevel="0" r="89">
      <c r="A89" s="166" t="s">
        <v>85</v>
      </c>
      <c r="B89" s="166" t="n">
        <f aca="false">G9</f>
        <v>0</v>
      </c>
      <c r="C89" s="166" t="str">
        <f aca="false">IF(B89&lt;&gt;"x",IF(B89&lt;&gt;0,A89&amp;": "&amp;B89,""),"")</f>
        <v/>
      </c>
      <c r="D89" s="166"/>
      <c r="E89" s="166" t="str">
        <f aca="false">IF(C89&lt;&gt;"",VLOOKUP(C89,Intervaller,5,0),"")</f>
        <v/>
      </c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7"/>
    </row>
    <row collapsed="false" customFormat="false" customHeight="true" hidden="false" ht="10" outlineLevel="0" r="90">
      <c r="A90" s="166" t="str">
        <f aca="false">A89</f>
        <v>Sub-AT</v>
      </c>
      <c r="B90" s="166" t="n">
        <f aca="false">G10</f>
        <v>0</v>
      </c>
      <c r="C90" s="166" t="str">
        <f aca="false">IF(B90&lt;&gt;"x",IF(B90&lt;&gt;0,A90&amp;": "&amp;B90,""),"")</f>
        <v/>
      </c>
      <c r="D90" s="166"/>
      <c r="E90" s="166" t="str">
        <f aca="false">IF(C90&lt;&gt;"",VLOOKUP(C90,Intervaller,5,0),"")</f>
        <v/>
      </c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7"/>
    </row>
    <row collapsed="false" customFormat="false" customHeight="true" hidden="false" ht="10" outlineLevel="0" r="91">
      <c r="A91" s="166" t="str">
        <f aca="false">A90</f>
        <v>Sub-AT</v>
      </c>
      <c r="B91" s="166" t="str">
        <f aca="false">G11</f>
        <v/>
      </c>
      <c r="C91" s="166" t="str">
        <f aca="false">IF(B91&lt;&gt;"x",IF(B91&lt;&gt;0,A91&amp;": "&amp;B91,""),"")</f>
        <v/>
      </c>
      <c r="D91" s="166"/>
      <c r="E91" s="166" t="str">
        <f aca="false">IF(C91&lt;&gt;"",VLOOKUP(C91,Intervaller,5,0),"")</f>
        <v/>
      </c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7"/>
    </row>
    <row collapsed="false" customFormat="false" customHeight="true" hidden="false" ht="10" outlineLevel="0" r="92">
      <c r="A92" s="166" t="str">
        <f aca="false">A91</f>
        <v>Sub-AT</v>
      </c>
      <c r="B92" s="166" t="str">
        <f aca="false">G12</f>
        <v/>
      </c>
      <c r="C92" s="166" t="str">
        <f aca="false">IF(B92&lt;&gt;"x",IF(B92&lt;&gt;0,A92&amp;": "&amp;B92,""),"")</f>
        <v/>
      </c>
      <c r="D92" s="166"/>
      <c r="E92" s="166" t="str">
        <f aca="false">IF(C92&lt;&gt;"",VLOOKUP(C92,Intervaller,5,0),"")</f>
        <v/>
      </c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7"/>
    </row>
    <row collapsed="false" customFormat="false" customHeight="true" hidden="false" ht="10" outlineLevel="0" r="93">
      <c r="A93" s="166" t="str">
        <f aca="false">A92</f>
        <v>Sub-AT</v>
      </c>
      <c r="B93" s="166" t="n">
        <f aca="false">G13</f>
        <v>0</v>
      </c>
      <c r="C93" s="166" t="str">
        <f aca="false">IF(B93&lt;&gt;"x",IF(B93&lt;&gt;0,A93&amp;": "&amp;B93,""),"")</f>
        <v/>
      </c>
      <c r="D93" s="166"/>
      <c r="E93" s="166" t="str">
        <f aca="false">IF(C93&lt;&gt;"",VLOOKUP(C93,Intervaller,5,0),"")</f>
        <v/>
      </c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7"/>
    </row>
    <row collapsed="false" customFormat="false" customHeight="true" hidden="false" ht="10" outlineLevel="0" r="94">
      <c r="A94" s="166" t="str">
        <f aca="false">A93</f>
        <v>Sub-AT</v>
      </c>
      <c r="B94" s="166" t="n">
        <f aca="false">G14</f>
        <v>0</v>
      </c>
      <c r="C94" s="166" t="str">
        <f aca="false">IF(B94&lt;&gt;"x",IF(B94&lt;&gt;0,A94&amp;": "&amp;B94,""),"")</f>
        <v/>
      </c>
      <c r="D94" s="166"/>
      <c r="E94" s="166" t="str">
        <f aca="false">IF(C94&lt;&gt;"",VLOOKUP(C94,Intervaller,5,0),"")</f>
        <v/>
      </c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7"/>
    </row>
    <row collapsed="false" customFormat="false" customHeight="true" hidden="false" ht="10" outlineLevel="0" r="95">
      <c r="A95" s="166" t="str">
        <f aca="false">A94</f>
        <v>Sub-AT</v>
      </c>
      <c r="B95" s="166" t="str">
        <f aca="false">G15</f>
        <v/>
      </c>
      <c r="C95" s="166" t="str">
        <f aca="false">IF(B95&lt;&gt;"x",IF(B95&lt;&gt;0,A95&amp;": "&amp;B95,""),"")</f>
        <v/>
      </c>
      <c r="D95" s="166"/>
      <c r="E95" s="166" t="str">
        <f aca="false">IF(C95&lt;&gt;"",VLOOKUP(C95,Intervaller,5,0),"")</f>
        <v/>
      </c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7"/>
    </row>
    <row collapsed="false" customFormat="false" customHeight="true" hidden="false" ht="10" outlineLevel="0" r="96">
      <c r="A96" s="166" t="str">
        <f aca="false">A95</f>
        <v>Sub-AT</v>
      </c>
      <c r="B96" s="166" t="n">
        <f aca="false">G18</f>
        <v>0</v>
      </c>
      <c r="C96" s="166" t="str">
        <f aca="false">IF(B96&lt;&gt;"x",IF(B96&lt;&gt;0,A96&amp;": "&amp;B96,""),"")</f>
        <v/>
      </c>
      <c r="D96" s="166"/>
      <c r="E96" s="166" t="str">
        <f aca="false">IF(C96&lt;&gt;"",VLOOKUP(C96,Intervaller,5,0),"")</f>
        <v/>
      </c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7"/>
    </row>
    <row collapsed="false" customFormat="false" customHeight="true" hidden="false" ht="10" outlineLevel="0" r="97">
      <c r="A97" s="166" t="str">
        <f aca="false">A96</f>
        <v>Sub-AT</v>
      </c>
      <c r="B97" s="166" t="str">
        <f aca="false">G19</f>
        <v>2x15m</v>
      </c>
      <c r="C97" s="166" t="str">
        <f aca="false">IF(B97&lt;&gt;"x",IF(B97&lt;&gt;0,A97&amp;": "&amp;B97,""),"")</f>
        <v>Sub-AT: 2x15m</v>
      </c>
      <c r="D97" s="166"/>
      <c r="E97" s="166" t="str">
        <f aca="false">IF(C97&lt;&gt;"",VLOOKUP(C97,Intervaller,5,0),"")</f>
        <v>Sub-AT: 2x15m køres som 2 intervaller á 15 min. Kadance 85-100, puls 5-10 slag under AT</v>
      </c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7"/>
    </row>
    <row collapsed="false" customFormat="false" customHeight="true" hidden="false" ht="10" outlineLevel="0" r="98">
      <c r="A98" s="166" t="str">
        <f aca="false">A97</f>
        <v>Sub-AT</v>
      </c>
      <c r="B98" s="166" t="n">
        <f aca="false">G20</f>
        <v>0</v>
      </c>
      <c r="C98" s="166" t="str">
        <f aca="false">IF(B98&lt;&gt;"x",IF(B98&lt;&gt;0,A98&amp;": "&amp;B98,""),"")</f>
        <v/>
      </c>
      <c r="D98" s="166"/>
      <c r="E98" s="166" t="str">
        <f aca="false">IF(C98&lt;&gt;"",VLOOKUP(C98,Intervaller,5,0),"")</f>
        <v/>
      </c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7"/>
    </row>
    <row collapsed="false" customFormat="false" customHeight="true" hidden="false" ht="10" outlineLevel="0" r="99">
      <c r="A99" s="166" t="str">
        <f aca="false">A98</f>
        <v>Sub-AT</v>
      </c>
      <c r="B99" s="166" t="n">
        <f aca="false">G21</f>
        <v>0</v>
      </c>
      <c r="C99" s="166" t="str">
        <f aca="false">IF(B99&lt;&gt;"x",IF(B99&lt;&gt;0,A99&amp;": "&amp;B99,""),"")</f>
        <v/>
      </c>
      <c r="D99" s="166"/>
      <c r="E99" s="166" t="str">
        <f aca="false">IF(C99&lt;&gt;"",VLOOKUP(C99,Intervaller,5,0),"")</f>
        <v/>
      </c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7"/>
    </row>
    <row collapsed="false" customFormat="false" customHeight="true" hidden="false" ht="10" outlineLevel="0" r="100">
      <c r="A100" s="166" t="str">
        <f aca="false">A99</f>
        <v>Sub-AT</v>
      </c>
      <c r="B100" s="166" t="n">
        <f aca="false">G22</f>
        <v>0</v>
      </c>
      <c r="C100" s="166" t="str">
        <f aca="false">IF(B100&lt;&gt;"x",IF(B100&lt;&gt;0,A100&amp;": "&amp;B100,""),"")</f>
        <v/>
      </c>
      <c r="D100" s="166"/>
      <c r="E100" s="166" t="str">
        <f aca="false">IF(C100&lt;&gt;"",VLOOKUP(C100,Intervaller,5,0),"")</f>
        <v/>
      </c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7"/>
    </row>
    <row collapsed="false" customFormat="false" customHeight="true" hidden="false" ht="10" outlineLevel="0" r="101">
      <c r="A101" s="166" t="str">
        <f aca="false">A100</f>
        <v>Sub-AT</v>
      </c>
      <c r="B101" s="166" t="n">
        <f aca="false">G23</f>
        <v>0</v>
      </c>
      <c r="C101" s="166" t="str">
        <f aca="false">IF(B101&lt;&gt;"x",IF(B101&lt;&gt;0,A101&amp;": "&amp;B101,""),"")</f>
        <v/>
      </c>
      <c r="D101" s="166"/>
      <c r="E101" s="166" t="str">
        <f aca="false">IF(C101&lt;&gt;"",VLOOKUP(C101,Intervaller,5,0),"")</f>
        <v/>
      </c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7"/>
    </row>
    <row collapsed="false" customFormat="false" customHeight="true" hidden="false" ht="10" outlineLevel="0" r="102">
      <c r="A102" s="166" t="str">
        <f aca="false">A101</f>
        <v>Sub-AT</v>
      </c>
      <c r="B102" s="166" t="n">
        <f aca="false">G24</f>
        <v>0</v>
      </c>
      <c r="C102" s="166" t="str">
        <f aca="false">IF(B102&lt;&gt;"x",IF(B102&lt;&gt;0,A102&amp;": "&amp;B102,""),"")</f>
        <v/>
      </c>
      <c r="D102" s="166"/>
      <c r="E102" s="166" t="str">
        <f aca="false">IF(C102&lt;&gt;"",VLOOKUP(C102,Intervaller,5,0),"")</f>
        <v/>
      </c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7"/>
    </row>
    <row collapsed="false" customFormat="false" customHeight="true" hidden="false" ht="10" outlineLevel="0" r="103">
      <c r="A103" s="166" t="str">
        <f aca="false">A102</f>
        <v>Sub-AT</v>
      </c>
      <c r="B103" s="166" t="n">
        <f aca="false">G27</f>
        <v>0</v>
      </c>
      <c r="C103" s="166" t="str">
        <f aca="false">IF(B103&lt;&gt;"x",IF(B103&lt;&gt;0,A103&amp;": "&amp;B103,""),"")</f>
        <v/>
      </c>
      <c r="D103" s="166"/>
      <c r="E103" s="166" t="str">
        <f aca="false">IF(C103&lt;&gt;"",VLOOKUP(C103,Intervaller,5,0),"")</f>
        <v/>
      </c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7"/>
    </row>
    <row collapsed="false" customFormat="false" customHeight="true" hidden="false" ht="10" outlineLevel="0" r="104">
      <c r="A104" s="166" t="s">
        <v>112</v>
      </c>
      <c r="B104" s="166" t="n">
        <f aca="false">H9</f>
        <v>0</v>
      </c>
      <c r="C104" s="166" t="str">
        <f aca="false">IF(B104&lt;&gt;"x",IF(B104&lt;&gt;0,A104&amp;": "&amp;B104,""),"")</f>
        <v/>
      </c>
      <c r="D104" s="166"/>
      <c r="E104" s="166" t="str">
        <f aca="false">IF(C104&lt;&gt;"",VLOOKUP(C104,Intervaller,5,0),"")</f>
        <v/>
      </c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7"/>
    </row>
    <row collapsed="false" customFormat="false" customHeight="true" hidden="false" ht="10" outlineLevel="0" r="105">
      <c r="A105" s="166" t="str">
        <f aca="false">A104</f>
        <v>IG</v>
      </c>
      <c r="B105" s="166" t="n">
        <f aca="false">H10</f>
        <v>0</v>
      </c>
      <c r="C105" s="166" t="str">
        <f aca="false">IF(B105&lt;&gt;"x",IF(B105&lt;&gt;0,A105&amp;": "&amp;B105,""),"")</f>
        <v/>
      </c>
      <c r="D105" s="166"/>
      <c r="E105" s="166" t="str">
        <f aca="false">IF(C105&lt;&gt;"",VLOOKUP(C105,Intervaller,5,0),"")</f>
        <v/>
      </c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7"/>
    </row>
    <row collapsed="false" customFormat="false" customHeight="true" hidden="false" ht="10" outlineLevel="0" r="106">
      <c r="A106" s="166" t="str">
        <f aca="false">A105</f>
        <v>IG</v>
      </c>
      <c r="B106" s="166" t="n">
        <f aca="false">H11</f>
        <v>0</v>
      </c>
      <c r="C106" s="166" t="str">
        <f aca="false">IF(B106&lt;&gt;"x",IF(B106&lt;&gt;0,A106&amp;": "&amp;B106,""),"")</f>
        <v/>
      </c>
      <c r="D106" s="166"/>
      <c r="E106" s="166" t="str">
        <f aca="false">IF(C106&lt;&gt;"",VLOOKUP(C106,Intervaller,5,0),"")</f>
        <v/>
      </c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7"/>
    </row>
    <row collapsed="false" customFormat="false" customHeight="true" hidden="false" ht="10" outlineLevel="0" r="107">
      <c r="A107" s="166" t="str">
        <f aca="false">A106</f>
        <v>IG</v>
      </c>
      <c r="B107" s="166" t="n">
        <f aca="false">H12</f>
        <v>0</v>
      </c>
      <c r="C107" s="166" t="str">
        <f aca="false">IF(B107&lt;&gt;"x",IF(B107&lt;&gt;0,A107&amp;": "&amp;B107,""),"")</f>
        <v/>
      </c>
      <c r="D107" s="166"/>
      <c r="E107" s="166" t="str">
        <f aca="false">IF(C107&lt;&gt;"",VLOOKUP(C107,Intervaller,5,0),"")</f>
        <v/>
      </c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7"/>
    </row>
    <row collapsed="false" customFormat="false" customHeight="true" hidden="false" ht="10" outlineLevel="0" r="108">
      <c r="A108" s="166" t="str">
        <f aca="false">A107</f>
        <v>IG</v>
      </c>
      <c r="B108" s="166" t="n">
        <f aca="false">H13</f>
        <v>0</v>
      </c>
      <c r="C108" s="166" t="str">
        <f aca="false">IF(B108&lt;&gt;"x",IF(B108&lt;&gt;0,A108&amp;": "&amp;B108,""),"")</f>
        <v/>
      </c>
      <c r="D108" s="166"/>
      <c r="E108" s="166" t="str">
        <f aca="false">IF(C108&lt;&gt;"",VLOOKUP(C108,Intervaller,5,0),"")</f>
        <v/>
      </c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7"/>
    </row>
    <row collapsed="false" customFormat="false" customHeight="true" hidden="false" ht="10" outlineLevel="0" r="109">
      <c r="A109" s="166" t="str">
        <f aca="false">A108</f>
        <v>IG</v>
      </c>
      <c r="B109" s="166" t="str">
        <f aca="false">H14</f>
        <v>2x15m</v>
      </c>
      <c r="C109" s="166" t="str">
        <f aca="false">IF(B109&lt;&gt;"x",IF(B109&lt;&gt;0,A109&amp;": "&amp;B109,""),"")</f>
        <v>IG: 2x15m</v>
      </c>
      <c r="D109" s="166"/>
      <c r="E109" s="166" t="str">
        <f aca="false">IF(C109&lt;&gt;"",VLOOKUP(C109,Intervaller,5,0),"")</f>
        <v>Int. grund.: 2x15m køres som 2 intervaller á 15 min. Kadance 80-100, puls 10-20 slag under AT</v>
      </c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7"/>
    </row>
    <row collapsed="false" customFormat="false" customHeight="true" hidden="false" ht="10" outlineLevel="0" r="110">
      <c r="A110" s="166" t="str">
        <f aca="false">A109</f>
        <v>IG</v>
      </c>
      <c r="B110" s="166" t="str">
        <f aca="false">H15</f>
        <v/>
      </c>
      <c r="C110" s="166" t="str">
        <f aca="false">IF(B110&lt;&gt;"x",IF(B110&lt;&gt;0,A110&amp;": "&amp;B110,""),"")</f>
        <v/>
      </c>
      <c r="D110" s="166"/>
      <c r="E110" s="166" t="str">
        <f aca="false">IF(C110&lt;&gt;"",VLOOKUP(C110,Intervaller,5,0),"")</f>
        <v/>
      </c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7"/>
    </row>
    <row collapsed="false" customFormat="false" customHeight="true" hidden="false" ht="10" outlineLevel="0" r="111">
      <c r="A111" s="166" t="str">
        <f aca="false">A110</f>
        <v>IG</v>
      </c>
      <c r="B111" s="166" t="n">
        <f aca="false">H18</f>
        <v>0</v>
      </c>
      <c r="C111" s="166" t="str">
        <f aca="false">IF(B111&lt;&gt;"x",IF(B111&lt;&gt;0,A111&amp;": "&amp;B111,""),"")</f>
        <v/>
      </c>
      <c r="D111" s="166"/>
      <c r="E111" s="166" t="str">
        <f aca="false">IF(C111&lt;&gt;"",VLOOKUP(C111,Intervaller,5,0),"")</f>
        <v/>
      </c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7"/>
    </row>
    <row collapsed="false" customFormat="false" customHeight="true" hidden="false" ht="10" outlineLevel="0" r="112">
      <c r="A112" s="166" t="str">
        <f aca="false">A111</f>
        <v>IG</v>
      </c>
      <c r="B112" s="166" t="n">
        <f aca="false">H19</f>
        <v>0</v>
      </c>
      <c r="C112" s="166" t="str">
        <f aca="false">IF(B112&lt;&gt;"x",IF(B112&lt;&gt;0,A112&amp;": "&amp;B112,""),"")</f>
        <v/>
      </c>
      <c r="D112" s="166"/>
      <c r="E112" s="166" t="str">
        <f aca="false">IF(C112&lt;&gt;"",VLOOKUP(C112,Intervaller,5,0),"")</f>
        <v/>
      </c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7"/>
    </row>
    <row collapsed="false" customFormat="false" customHeight="true" hidden="false" ht="10" outlineLevel="0" r="113">
      <c r="A113" s="166" t="str">
        <f aca="false">A112</f>
        <v>IG</v>
      </c>
      <c r="B113" s="166" t="str">
        <f aca="false">H20</f>
        <v>1x20m</v>
      </c>
      <c r="C113" s="166" t="str">
        <f aca="false">IF(B113&lt;&gt;"x",IF(B113&lt;&gt;0,A113&amp;": "&amp;B113,""),"")</f>
        <v>IG: 1x20m</v>
      </c>
      <c r="D113" s="166"/>
      <c r="E113" s="166" t="str">
        <f aca="false">IF(C113&lt;&gt;"",VLOOKUP(C113,Intervaller,5,0),"")</f>
        <v>Int. grund.: 1x20m køres som ét interval á 20 min. Kadance 80-100, puls 10-20 slag under AT</v>
      </c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7"/>
    </row>
    <row collapsed="false" customFormat="false" customHeight="true" hidden="false" ht="10" outlineLevel="0" r="114">
      <c r="A114" s="166" t="str">
        <f aca="false">A113</f>
        <v>IG</v>
      </c>
      <c r="B114" s="166" t="n">
        <f aca="false">H21</f>
        <v>0</v>
      </c>
      <c r="C114" s="166" t="str">
        <f aca="false">IF(B114&lt;&gt;"x",IF(B114&lt;&gt;0,A114&amp;": "&amp;B114,""),"")</f>
        <v/>
      </c>
      <c r="D114" s="166"/>
      <c r="E114" s="166" t="str">
        <f aca="false">IF(C114&lt;&gt;"",VLOOKUP(C114,Intervaller,5,0),"")</f>
        <v/>
      </c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7"/>
    </row>
    <row collapsed="false" customFormat="false" customHeight="true" hidden="false" ht="10" outlineLevel="0" r="115">
      <c r="A115" s="166" t="str">
        <f aca="false">A114</f>
        <v>IG</v>
      </c>
      <c r="B115" s="166" t="n">
        <f aca="false">H22</f>
        <v>0</v>
      </c>
      <c r="C115" s="166" t="str">
        <f aca="false">IF(B115&lt;&gt;"x",IF(B115&lt;&gt;0,A115&amp;": "&amp;B115,""),"")</f>
        <v/>
      </c>
      <c r="D115" s="166"/>
      <c r="E115" s="166" t="str">
        <f aca="false">IF(C115&lt;&gt;"",VLOOKUP(C115,Intervaller,5,0),"")</f>
        <v/>
      </c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7"/>
    </row>
    <row collapsed="false" customFormat="false" customHeight="true" hidden="false" ht="10" outlineLevel="0" r="116">
      <c r="A116" s="166" t="str">
        <f aca="false">A115</f>
        <v>IG</v>
      </c>
      <c r="B116" s="166" t="str">
        <f aca="false">H23</f>
        <v>1x15m</v>
      </c>
      <c r="C116" s="166" t="str">
        <f aca="false">IF(B116&lt;&gt;"x",IF(B116&lt;&gt;0,A116&amp;": "&amp;B116,""),"")</f>
        <v>IG: 1x15m</v>
      </c>
      <c r="D116" s="166"/>
      <c r="E116" s="166" t="str">
        <f aca="false">IF(C116&lt;&gt;"",VLOOKUP(C116,Intervaller,5,0),"")</f>
        <v>Int. grund.: 1x15m køres som ét interval á 15 min. Kadance 80-100, puls 10-20 slag under AT</v>
      </c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7"/>
    </row>
    <row collapsed="false" customFormat="false" customHeight="true" hidden="false" ht="10" outlineLevel="0" r="117">
      <c r="A117" s="166" t="str">
        <f aca="false">A116</f>
        <v>IG</v>
      </c>
      <c r="B117" s="166" t="n">
        <f aca="false">H24</f>
        <v>0</v>
      </c>
      <c r="C117" s="166" t="str">
        <f aca="false">IF(B117&lt;&gt;"x",IF(B117&lt;&gt;0,A117&amp;": "&amp;B117,""),"")</f>
        <v/>
      </c>
      <c r="D117" s="166"/>
      <c r="E117" s="166" t="str">
        <f aca="false">IF(C117&lt;&gt;"",VLOOKUP(C117,Intervaller,5,0),"")</f>
        <v/>
      </c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7"/>
    </row>
    <row collapsed="false" customFormat="false" customHeight="true" hidden="false" ht="10" outlineLevel="0" r="118">
      <c r="A118" s="166" t="str">
        <f aca="false">A117</f>
        <v>IG</v>
      </c>
      <c r="B118" s="166" t="n">
        <f aca="false">H27</f>
        <v>0</v>
      </c>
      <c r="C118" s="166" t="str">
        <f aca="false">IF(B118&lt;&gt;"x",IF(B118&lt;&gt;0,A118&amp;": "&amp;B118,""),"")</f>
        <v/>
      </c>
      <c r="D118" s="166"/>
      <c r="E118" s="166" t="str">
        <f aca="false">IF(C118&lt;&gt;"",VLOOKUP(C118,Intervaller,5,0),"")</f>
        <v/>
      </c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7"/>
    </row>
    <row collapsed="false" customFormat="false" customHeight="true" hidden="false" ht="10" outlineLevel="0" r="119">
      <c r="A119" s="166" t="s">
        <v>88</v>
      </c>
      <c r="B119" s="166" t="n">
        <f aca="false">K9</f>
        <v>0</v>
      </c>
      <c r="C119" s="166" t="str">
        <f aca="false">IF(B119&lt;&gt;"x",IF(B119&lt;&gt;0,A119&amp;": "&amp;B119,""),"")</f>
        <v/>
      </c>
      <c r="D119" s="166"/>
      <c r="E119" s="166" t="str">
        <f aca="false">IF(C119&lt;&gt;"",VLOOKUP(C119,Intervaller,5,0),"")</f>
        <v/>
      </c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7"/>
    </row>
    <row collapsed="false" customFormat="false" customHeight="true" hidden="false" ht="10" outlineLevel="0" r="120">
      <c r="A120" s="166" t="str">
        <f aca="false">A119</f>
        <v>Power</v>
      </c>
      <c r="B120" s="251" t="inlineStr">
        <f aca="false">K10</f>
        <is>
          <t/>
        </is>
      </c>
      <c r="C120" s="166" t="str">
        <f aca="false">IF(B120&lt;&gt;"x",IF(B120&lt;&gt;0,A120&amp;": "&amp;B120,""),"")</f>
        <v/>
      </c>
      <c r="D120" s="166"/>
      <c r="E120" s="166" t="str">
        <f aca="false">IF(C120&lt;&gt;"",VLOOKUP(C120,Intervaller,5,0),"")</f>
        <v/>
      </c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7"/>
    </row>
    <row collapsed="false" customFormat="false" customHeight="true" hidden="false" ht="10" outlineLevel="0" r="121">
      <c r="A121" s="166" t="str">
        <f aca="false">A120</f>
        <v>Power</v>
      </c>
      <c r="B121" s="166" t="n">
        <f aca="false">K11</f>
        <v>0</v>
      </c>
      <c r="C121" s="166" t="str">
        <f aca="false">IF(B121&lt;&gt;"x",IF(B121&lt;&gt;0,A121&amp;": "&amp;B121,""),"")</f>
        <v/>
      </c>
      <c r="D121" s="166"/>
      <c r="E121" s="166" t="str">
        <f aca="false">IF(C121&lt;&gt;"",VLOOKUP(C121,Intervaller,5,0),"")</f>
        <v/>
      </c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7"/>
    </row>
    <row collapsed="false" customFormat="false" customHeight="true" hidden="false" ht="10" outlineLevel="0" r="122">
      <c r="A122" s="166" t="str">
        <f aca="false">A121</f>
        <v>Power</v>
      </c>
      <c r="B122" s="166" t="n">
        <f aca="false">K12</f>
        <v>0</v>
      </c>
      <c r="C122" s="166" t="str">
        <f aca="false">IF(B122&lt;&gt;"x",IF(B122&lt;&gt;0,A122&amp;": "&amp;B122,""),"")</f>
        <v/>
      </c>
      <c r="D122" s="166"/>
      <c r="E122" s="166" t="str">
        <f aca="false">IF(C122&lt;&gt;"",VLOOKUP(C122,Intervaller,5,0),"")</f>
        <v/>
      </c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7"/>
    </row>
    <row collapsed="false" customFormat="false" customHeight="true" hidden="false" ht="10" outlineLevel="0" r="123">
      <c r="A123" s="166" t="str">
        <f aca="false">A122</f>
        <v>Power</v>
      </c>
      <c r="B123" s="166" t="str">
        <f aca="false">K13</f>
        <v/>
      </c>
      <c r="C123" s="166" t="str">
        <f aca="false">IF(B123&lt;&gt;"x",IF(B123&lt;&gt;0,A123&amp;": "&amp;B123,""),"")</f>
        <v/>
      </c>
      <c r="D123" s="166"/>
      <c r="E123" s="166" t="str">
        <f aca="false">IF(C123&lt;&gt;"",VLOOKUP(C123,Intervaller,5,0),"")</f>
        <v/>
      </c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7"/>
    </row>
    <row collapsed="false" customFormat="false" customHeight="true" hidden="false" ht="10" outlineLevel="0" r="124">
      <c r="A124" s="166" t="str">
        <f aca="false">A123</f>
        <v>Power</v>
      </c>
      <c r="B124" s="166" t="n">
        <f aca="false">K14</f>
        <v>0</v>
      </c>
      <c r="C124" s="166" t="str">
        <f aca="false">IF(B124&lt;&gt;"x",IF(B124&lt;&gt;0,A124&amp;": "&amp;B124,""),"")</f>
        <v/>
      </c>
      <c r="D124" s="166"/>
      <c r="E124" s="166" t="str">
        <f aca="false">IF(C124&lt;&gt;"",VLOOKUP(C124,Intervaller,5,0),"")</f>
        <v/>
      </c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7"/>
    </row>
    <row collapsed="false" customFormat="false" customHeight="true" hidden="false" ht="10" outlineLevel="0" r="125">
      <c r="A125" s="166" t="str">
        <f aca="false">A124</f>
        <v>Power</v>
      </c>
      <c r="B125" s="166" t="n">
        <f aca="false">K15</f>
        <v>0</v>
      </c>
      <c r="C125" s="166" t="str">
        <f aca="false">IF(B125&lt;&gt;"x",IF(B125&lt;&gt;0,A125&amp;": "&amp;B125,""),"")</f>
        <v/>
      </c>
      <c r="D125" s="166"/>
      <c r="E125" s="166" t="str">
        <f aca="false">IF(C125&lt;&gt;"",VLOOKUP(C125,Intervaller,5,0),"")</f>
        <v/>
      </c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7"/>
    </row>
    <row collapsed="false" customFormat="false" customHeight="true" hidden="false" ht="10" outlineLevel="0" r="126">
      <c r="A126" s="166" t="str">
        <f aca="false">A125</f>
        <v>Power</v>
      </c>
      <c r="B126" s="166" t="n">
        <f aca="false">K18</f>
        <v>0</v>
      </c>
      <c r="C126" s="166" t="str">
        <f aca="false">IF(B126&lt;&gt;"x",IF(B126&lt;&gt;0,A126&amp;": "&amp;B126,""),"")</f>
        <v/>
      </c>
      <c r="D126" s="166"/>
      <c r="E126" s="166" t="str">
        <f aca="false">IF(C126&lt;&gt;"",VLOOKUP(C126,Intervaller,5,0),"")</f>
        <v/>
      </c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7"/>
    </row>
    <row collapsed="false" customFormat="false" customHeight="true" hidden="false" ht="10" outlineLevel="0" r="127">
      <c r="A127" s="166" t="str">
        <f aca="false">A126</f>
        <v>Power</v>
      </c>
      <c r="B127" s="251" t="inlineStr">
        <f aca="false">K19</f>
        <is>
          <t/>
        </is>
      </c>
      <c r="C127" s="166" t="str">
        <f aca="false">IF(B127&lt;&gt;"x",IF(B127&lt;&gt;0,A127&amp;": "&amp;B127,""),"")</f>
        <v/>
      </c>
      <c r="D127" s="166"/>
      <c r="E127" s="166" t="str">
        <f aca="false">IF(C127&lt;&gt;"",VLOOKUP(C127,Intervaller,5,0),"")</f>
        <v/>
      </c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7"/>
    </row>
    <row collapsed="false" customFormat="false" customHeight="true" hidden="false" ht="10" outlineLevel="0" r="128">
      <c r="A128" s="166" t="str">
        <f aca="false">A127</f>
        <v>Power</v>
      </c>
      <c r="B128" s="166" t="n">
        <f aca="false">K20</f>
        <v>0</v>
      </c>
      <c r="C128" s="166" t="str">
        <f aca="false">IF(B128&lt;&gt;"x",IF(B128&lt;&gt;0,A128&amp;": "&amp;B128,""),"")</f>
        <v/>
      </c>
      <c r="D128" s="166"/>
      <c r="E128" s="166" t="str">
        <f aca="false">IF(C128&lt;&gt;"",VLOOKUP(C128,Intervaller,5,0),"")</f>
        <v/>
      </c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7"/>
    </row>
    <row collapsed="false" customFormat="false" customHeight="true" hidden="false" ht="10" outlineLevel="0" r="129">
      <c r="A129" s="166" t="str">
        <f aca="false">A128</f>
        <v>Power</v>
      </c>
      <c r="B129" s="166" t="str">
        <f aca="false">K21</f>
        <v>1x8(10+170)s</v>
      </c>
      <c r="C129" s="166" t="str">
        <f aca="false">IF(B129&lt;&gt;"x",IF(B129&lt;&gt;0,A129&amp;": "&amp;B129,""),"")</f>
        <v>Power: 1x8(10+170)s</v>
      </c>
      <c r="D129" s="166"/>
      <c r="E129" s="166" t="str">
        <f aca="false">IF(C129&lt;&gt;"",VLOOKUP(C129,Intervaller,5,0),"")</f>
        <v>Power: 1x8(10+170)s køres som 1 intervalserie af 8 gentagelser af 10 sekunder og 170 sek. pause. Fra kadance ca 50, med tung belastning, trædes med fuld kraft i 10 sek. Intervallet køres siddende</v>
      </c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7"/>
    </row>
    <row collapsed="false" customFormat="false" customHeight="true" hidden="false" ht="10" outlineLevel="0" r="130">
      <c r="A130" s="166" t="str">
        <f aca="false">A129</f>
        <v>Power</v>
      </c>
      <c r="B130" s="166" t="n">
        <f aca="false">K22</f>
        <v>0</v>
      </c>
      <c r="C130" s="166" t="str">
        <f aca="false">IF(B130&lt;&gt;"x",IF(B130&lt;&gt;0,A130&amp;": "&amp;B130,""),"")</f>
        <v/>
      </c>
      <c r="D130" s="166"/>
      <c r="E130" s="166" t="str">
        <f aca="false">IF(C130&lt;&gt;"",VLOOKUP(C130,Intervaller,5,0),"")</f>
        <v/>
      </c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7"/>
    </row>
    <row collapsed="false" customFormat="false" customHeight="true" hidden="false" ht="10" outlineLevel="0" r="131">
      <c r="A131" s="166" t="str">
        <f aca="false">A130</f>
        <v>Power</v>
      </c>
      <c r="B131" s="166" t="str">
        <f aca="false">K23</f>
        <v/>
      </c>
      <c r="C131" s="166" t="str">
        <f aca="false">IF(B131&lt;&gt;"x",IF(B131&lt;&gt;0,A131&amp;": "&amp;B131,""),"")</f>
        <v/>
      </c>
      <c r="D131" s="166"/>
      <c r="E131" s="166" t="str">
        <f aca="false">IF(C131&lt;&gt;"",VLOOKUP(C131,Intervaller,5,0),"")</f>
        <v/>
      </c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7"/>
    </row>
    <row collapsed="false" customFormat="false" customHeight="true" hidden="false" ht="10" outlineLevel="0" r="132">
      <c r="A132" s="166" t="str">
        <f aca="false">A131</f>
        <v>Power</v>
      </c>
      <c r="B132" s="166" t="n">
        <f aca="false">K24</f>
        <v>0</v>
      </c>
      <c r="C132" s="166" t="str">
        <f aca="false">IF(B132&lt;&gt;"x",IF(B132&lt;&gt;0,A132&amp;": "&amp;B132,""),"")</f>
        <v/>
      </c>
      <c r="D132" s="166"/>
      <c r="E132" s="166" t="str">
        <f aca="false">IF(C132&lt;&gt;"",VLOOKUP(C132,Intervaller,5,0),"")</f>
        <v/>
      </c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7"/>
    </row>
    <row collapsed="false" customFormat="false" customHeight="true" hidden="false" ht="10" outlineLevel="0" r="133">
      <c r="A133" s="166" t="str">
        <f aca="false">A132</f>
        <v>Power</v>
      </c>
      <c r="B133" s="166" t="n">
        <f aca="false">K27</f>
        <v>0</v>
      </c>
      <c r="C133" s="166" t="str">
        <f aca="false">IF(B133&lt;&gt;"x",IF(B133&lt;&gt;0,A133&amp;": "&amp;B133,""),"")</f>
        <v/>
      </c>
      <c r="D133" s="166"/>
      <c r="E133" s="166" t="str">
        <f aca="false">IF(C133&lt;&gt;"",VLOOKUP(C133,Intervaller,5,0),"")</f>
        <v/>
      </c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7"/>
    </row>
    <row collapsed="false" customFormat="false" customHeight="true" hidden="false" ht="10" outlineLevel="0" r="134">
      <c r="A134" s="166" t="s">
        <v>113</v>
      </c>
      <c r="B134" s="166" t="n">
        <f aca="false">L9</f>
        <v>0</v>
      </c>
      <c r="C134" s="166" t="str">
        <f aca="false">IF(B134&lt;&gt;"x",IF(B134&lt;&gt;0,A134&amp;": "&amp;B134,""),"")</f>
        <v/>
      </c>
      <c r="D134" s="166"/>
      <c r="E134" s="166" t="str">
        <f aca="false">IF(C134&lt;&gt;"",VLOOKUP(C134,Intervaller,5,0),"")</f>
        <v/>
      </c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7"/>
    </row>
    <row collapsed="false" customFormat="false" customHeight="true" hidden="false" ht="10" outlineLevel="0" r="135">
      <c r="A135" s="166" t="str">
        <f aca="false">A134</f>
        <v>FS</v>
      </c>
      <c r="B135" s="166" t="n">
        <f aca="false">L10</f>
        <v>0</v>
      </c>
      <c r="C135" s="166" t="str">
        <f aca="false">IF(B135&lt;&gt;"x",IF(B135&lt;&gt;0,A135&amp;": "&amp;B135,""),"")</f>
        <v/>
      </c>
      <c r="D135" s="166"/>
      <c r="E135" s="166" t="str">
        <f aca="false">IF(C135&lt;&gt;"",VLOOKUP(C135,Intervaller,5,0),"")</f>
        <v/>
      </c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7"/>
    </row>
    <row collapsed="false" customFormat="false" customHeight="true" hidden="false" ht="10" outlineLevel="0" r="136">
      <c r="A136" s="166" t="str">
        <f aca="false">A135</f>
        <v>FS</v>
      </c>
      <c r="B136" s="166" t="n">
        <f aca="false">L11</f>
        <v>0</v>
      </c>
      <c r="C136" s="166" t="str">
        <f aca="false">IF(B136&lt;&gt;"x",IF(B136&lt;&gt;0,A136&amp;": "&amp;B136,""),"")</f>
        <v/>
      </c>
      <c r="D136" s="166"/>
      <c r="E136" s="166" t="str">
        <f aca="false">IF(C136&lt;&gt;"",VLOOKUP(C136,Intervaller,5,0),"")</f>
        <v/>
      </c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7"/>
    </row>
    <row collapsed="false" customFormat="false" customHeight="true" hidden="false" ht="10" outlineLevel="0" r="137">
      <c r="A137" s="166" t="str">
        <f aca="false">A136</f>
        <v>FS</v>
      </c>
      <c r="B137" s="166" t="n">
        <f aca="false">L12</f>
        <v>0</v>
      </c>
      <c r="C137" s="166" t="str">
        <f aca="false">IF(B137&lt;&gt;"x",IF(B137&lt;&gt;0,A137&amp;": "&amp;B137,""),"")</f>
        <v/>
      </c>
      <c r="D137" s="166"/>
      <c r="E137" s="166" t="str">
        <f aca="false">IF(C137&lt;&gt;"",VLOOKUP(C137,Intervaller,5,0),"")</f>
        <v/>
      </c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7"/>
    </row>
    <row collapsed="false" customFormat="false" customHeight="true" hidden="false" ht="10" outlineLevel="0" r="138">
      <c r="A138" s="166" t="str">
        <f aca="false">A137</f>
        <v>FS</v>
      </c>
      <c r="B138" s="166" t="n">
        <f aca="false">L13</f>
        <v>0</v>
      </c>
      <c r="C138" s="166" t="str">
        <f aca="false">IF(B138&lt;&gt;"x",IF(B138&lt;&gt;0,A138&amp;": "&amp;B138,""),"")</f>
        <v/>
      </c>
      <c r="D138" s="166"/>
      <c r="E138" s="166" t="str">
        <f aca="false">IF(C138&lt;&gt;"",VLOOKUP(C138,Intervaller,5,0),"")</f>
        <v/>
      </c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7"/>
    </row>
    <row collapsed="false" customFormat="false" customHeight="true" hidden="false" ht="10" outlineLevel="0" r="139">
      <c r="A139" s="166" t="str">
        <f aca="false">A138</f>
        <v>FS</v>
      </c>
      <c r="B139" s="166" t="n">
        <f aca="false">L14</f>
        <v>0</v>
      </c>
      <c r="C139" s="166" t="str">
        <f aca="false">IF(B139&lt;&gt;"x",IF(B139&lt;&gt;0,A139&amp;": "&amp;B139,""),"")</f>
        <v/>
      </c>
      <c r="D139" s="166"/>
      <c r="E139" s="166" t="str">
        <f aca="false">IF(C139&lt;&gt;"",VLOOKUP(C139,Intervaller,5,0),"")</f>
        <v/>
      </c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7"/>
    </row>
    <row collapsed="false" customFormat="false" customHeight="true" hidden="false" ht="10" outlineLevel="0" r="140">
      <c r="A140" s="166" t="str">
        <f aca="false">A139</f>
        <v>FS</v>
      </c>
      <c r="B140" s="166" t="n">
        <f aca="false">L15</f>
        <v>0</v>
      </c>
      <c r="C140" s="166" t="str">
        <f aca="false">IF(B140&lt;&gt;"x",IF(B140&lt;&gt;0,A140&amp;": "&amp;B140,""),"")</f>
        <v/>
      </c>
      <c r="D140" s="166"/>
      <c r="E140" s="166" t="str">
        <f aca="false">IF(C140&lt;&gt;"",VLOOKUP(C140,Intervaller,5,0),"")</f>
        <v/>
      </c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7"/>
    </row>
    <row collapsed="false" customFormat="false" customHeight="true" hidden="false" ht="10" outlineLevel="0" r="141">
      <c r="A141" s="166" t="str">
        <f aca="false">A140</f>
        <v>FS</v>
      </c>
      <c r="B141" s="166" t="n">
        <f aca="false">L18</f>
        <v>0</v>
      </c>
      <c r="C141" s="166" t="str">
        <f aca="false">IF(B141&lt;&gt;"x",IF(B141&lt;&gt;0,A141&amp;": "&amp;B141,""),"")</f>
        <v/>
      </c>
      <c r="D141" s="166"/>
      <c r="E141" s="166" t="str">
        <f aca="false">IF(C141&lt;&gt;"",VLOOKUP(C141,Intervaller,5,0),"")</f>
        <v/>
      </c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7"/>
    </row>
    <row collapsed="false" customFormat="false" customHeight="true" hidden="false" ht="10" outlineLevel="0" r="142">
      <c r="A142" s="166" t="str">
        <f aca="false">A141</f>
        <v>FS</v>
      </c>
      <c r="B142" s="166" t="n">
        <f aca="false">L19</f>
        <v>0</v>
      </c>
      <c r="C142" s="166" t="str">
        <f aca="false">IF(B142&lt;&gt;"x",IF(B142&lt;&gt;0,A142&amp;": "&amp;B142,""),"")</f>
        <v/>
      </c>
      <c r="D142" s="166"/>
      <c r="E142" s="166" t="str">
        <f aca="false">IF(C142&lt;&gt;"",VLOOKUP(C142,Intervaller,5,0),"")</f>
        <v/>
      </c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7"/>
    </row>
    <row collapsed="false" customFormat="false" customHeight="true" hidden="false" ht="10" outlineLevel="0" r="143">
      <c r="A143" s="166" t="str">
        <f aca="false">A142</f>
        <v>FS</v>
      </c>
      <c r="B143" s="166" t="n">
        <f aca="false">L20</f>
        <v>0</v>
      </c>
      <c r="C143" s="166" t="str">
        <f aca="false">IF(B143&lt;&gt;"x",IF(B143&lt;&gt;0,A143&amp;": "&amp;B143,""),"")</f>
        <v/>
      </c>
      <c r="D143" s="166"/>
      <c r="E143" s="166" t="str">
        <f aca="false">IF(C143&lt;&gt;"",VLOOKUP(C143,Intervaller,5,0),"")</f>
        <v/>
      </c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7"/>
    </row>
    <row collapsed="false" customFormat="false" customHeight="true" hidden="false" ht="10" outlineLevel="0" r="144">
      <c r="A144" s="166" t="str">
        <f aca="false">A143</f>
        <v>FS</v>
      </c>
      <c r="B144" s="166" t="n">
        <f aca="false">L21</f>
        <v>0</v>
      </c>
      <c r="C144" s="166" t="str">
        <f aca="false">IF(B144&lt;&gt;"x",IF(B144&lt;&gt;0,A144&amp;": "&amp;B144,""),"")</f>
        <v/>
      </c>
      <c r="D144" s="166"/>
      <c r="E144" s="166" t="str">
        <f aca="false">IF(C144&lt;&gt;"",VLOOKUP(C144,Intervaller,5,0),"")</f>
        <v/>
      </c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7"/>
    </row>
    <row collapsed="false" customFormat="false" customHeight="true" hidden="false" ht="10" outlineLevel="0" r="145">
      <c r="A145" s="166" t="str">
        <f aca="false">A144</f>
        <v>FS</v>
      </c>
      <c r="B145" s="166" t="n">
        <f aca="false">L22</f>
        <v>0</v>
      </c>
      <c r="C145" s="166" t="str">
        <f aca="false">IF(B145&lt;&gt;"x",IF(B145&lt;&gt;0,A145&amp;": "&amp;B145,""),"")</f>
        <v/>
      </c>
      <c r="D145" s="166"/>
      <c r="E145" s="166" t="str">
        <f aca="false">IF(C145&lt;&gt;"",VLOOKUP(C145,Intervaller,5,0),"")</f>
        <v/>
      </c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7"/>
    </row>
    <row collapsed="false" customFormat="false" customHeight="true" hidden="false" ht="10" outlineLevel="0" r="146">
      <c r="A146" s="166" t="str">
        <f aca="false">A145</f>
        <v>FS</v>
      </c>
      <c r="B146" s="166" t="n">
        <f aca="false">L23</f>
        <v>0</v>
      </c>
      <c r="C146" s="166" t="str">
        <f aca="false">IF(B146&lt;&gt;"x",IF(B146&lt;&gt;0,A146&amp;": "&amp;B146,""),"")</f>
        <v/>
      </c>
      <c r="D146" s="166"/>
      <c r="E146" s="166" t="str">
        <f aca="false">IF(C146&lt;&gt;"",VLOOKUP(C146,Intervaller,5,0),"")</f>
        <v/>
      </c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7"/>
    </row>
    <row collapsed="false" customFormat="false" customHeight="true" hidden="false" ht="10" outlineLevel="0" r="147">
      <c r="A147" s="166" t="str">
        <f aca="false">A146</f>
        <v>FS</v>
      </c>
      <c r="B147" s="166" t="str">
        <f aca="false">L24</f>
        <v>2x12m</v>
      </c>
      <c r="C147" s="166" t="str">
        <f aca="false">IF(B147&lt;&gt;"x",IF(B147&lt;&gt;0,A147&amp;": "&amp;B147,""),"")</f>
        <v>FS: 2x12m</v>
      </c>
      <c r="D147" s="166"/>
      <c r="E147" s="166" t="str">
        <f aca="false">IF(C147&lt;&gt;"",VLOOKUP(C147,Intervaller,5,0),"")</f>
        <v>Funktionel styrke: 2x12 min køres som to intervaller á 12 minutter. Kadance 60, og puls 10-20 slag under AT</v>
      </c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7"/>
    </row>
    <row collapsed="false" customFormat="false" customHeight="true" hidden="false" ht="10" outlineLevel="0" r="148">
      <c r="A148" s="166" t="str">
        <f aca="false">A147</f>
        <v>FS</v>
      </c>
      <c r="B148" s="166" t="n">
        <f aca="false">L27</f>
        <v>0</v>
      </c>
      <c r="C148" s="166" t="str">
        <f aca="false">IF(B148&lt;&gt;"x",IF(B148&lt;&gt;0,A148&amp;": "&amp;B148,""),"")</f>
        <v/>
      </c>
      <c r="D148" s="166"/>
      <c r="E148" s="166" t="str">
        <f aca="false">IF(C148&lt;&gt;"",VLOOKUP(C148,Intervaller,5,0),"")</f>
        <v/>
      </c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7"/>
    </row>
  </sheetData>
  <mergeCells count="48">
    <mergeCell ref="B3:C3"/>
    <mergeCell ref="B5:C5"/>
    <mergeCell ref="M5:O5"/>
    <mergeCell ref="B9:C9"/>
    <mergeCell ref="M9:O9"/>
    <mergeCell ref="B10:C10"/>
    <mergeCell ref="M10:O10"/>
    <mergeCell ref="B11:C11"/>
    <mergeCell ref="M11:O11"/>
    <mergeCell ref="B12:C12"/>
    <mergeCell ref="M12:O12"/>
    <mergeCell ref="B13:C13"/>
    <mergeCell ref="M13:O13"/>
    <mergeCell ref="B14:C14"/>
    <mergeCell ref="M14:O14"/>
    <mergeCell ref="B15:C15"/>
    <mergeCell ref="M15:O15"/>
    <mergeCell ref="B18:C18"/>
    <mergeCell ref="M18:O18"/>
    <mergeCell ref="B19:C19"/>
    <mergeCell ref="M19:O19"/>
    <mergeCell ref="B20:C20"/>
    <mergeCell ref="M20:O20"/>
    <mergeCell ref="B21:C21"/>
    <mergeCell ref="M21:O21"/>
    <mergeCell ref="B22:C22"/>
    <mergeCell ref="M22:O22"/>
    <mergeCell ref="B23:C23"/>
    <mergeCell ref="M23:O23"/>
    <mergeCell ref="B24:C24"/>
    <mergeCell ref="M24:O24"/>
    <mergeCell ref="B27:C27"/>
    <mergeCell ref="M27:O27"/>
    <mergeCell ref="B28:C28"/>
    <mergeCell ref="M28:O28"/>
    <mergeCell ref="B29:C29"/>
    <mergeCell ref="M29:O29"/>
    <mergeCell ref="B30:C30"/>
    <mergeCell ref="M30:O30"/>
    <mergeCell ref="B31:C31"/>
    <mergeCell ref="M31:O31"/>
    <mergeCell ref="B32:C32"/>
    <mergeCell ref="M32:O32"/>
    <mergeCell ref="B33:C33"/>
    <mergeCell ref="M33:O33"/>
    <mergeCell ref="B37:C37"/>
    <mergeCell ref="M37:O37"/>
    <mergeCell ref="N38:O38"/>
  </mergeCells>
  <printOptions headings="false" gridLines="false" gridLinesSet="true" horizontalCentered="false" verticalCentered="false"/>
  <pageMargins left="0.479861111111111" right="0.5" top="0.179861111111111" bottom="0.129861111111111" header="0.511805555555555" footer="0.511805555555555"/>
  <pageSetup blackAndWhite="false" cellComments="none" copies="1" draft="false" firstPageNumber="0" fitToHeight="1" fitToWidth="1" horizontalDpi="300" orientation="landscape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90"/>
  <sheetViews>
    <sheetView colorId="64" defaultGridColor="true" rightToLeft="false" showFormulas="false" showGridLines="true" showOutlineSymbols="true" showRowColHeaders="true" showZeros="true" tabSelected="false" topLeftCell="A1" view="pageBreakPreview" windowProtection="false" workbookViewId="0" zoomScale="100" zoomScaleNormal="75" zoomScalePageLayoutView="100">
      <selection activeCell="A8" activeCellId="0" pane="topLeft" sqref="A8"/>
    </sheetView>
  </sheetViews>
  <sheetFormatPr defaultRowHeight="10"/>
  <cols>
    <col collapsed="false" hidden="false" max="1" min="1" style="88" width="9.66326530612245"/>
    <col collapsed="false" hidden="false" max="2" min="2" style="88" width="8.66836734693878"/>
    <col collapsed="false" hidden="false" max="3" min="3" style="88" width="14.6581632653061"/>
    <col collapsed="false" hidden="false" max="12" min="4" style="88" width="8.8265306122449"/>
    <col collapsed="false" hidden="false" max="13" min="13" style="88" width="34.6683673469388"/>
    <col collapsed="false" hidden="false" max="14" min="14" style="88" width="11.1581632653061"/>
    <col collapsed="false" hidden="false" max="15" min="15" style="88" width="12.5"/>
    <col collapsed="false" hidden="false" max="16" min="16" style="88" width="2.5"/>
    <col collapsed="false" hidden="false" max="17" min="17" style="88" width="40.6581632653061"/>
    <col collapsed="false" hidden="false" max="1025" min="18" style="88" width="8.8265306122449"/>
  </cols>
  <sheetData>
    <row collapsed="false" customFormat="true" customHeight="true" hidden="false" ht="54.75" outlineLevel="0" r="1" s="91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90"/>
      <c r="W1" s="90"/>
    </row>
    <row collapsed="false" customFormat="false" customHeight="true" hidden="false" ht="12" outlineLevel="0" r="2">
      <c r="A2" s="92"/>
      <c r="B2" s="93"/>
      <c r="C2" s="93"/>
      <c r="D2" s="93"/>
      <c r="E2" s="93"/>
      <c r="F2" s="93"/>
      <c r="G2" s="93"/>
      <c r="H2" s="92"/>
      <c r="I2" s="92"/>
      <c r="J2" s="92"/>
      <c r="K2" s="92"/>
      <c r="L2" s="92"/>
      <c r="M2" s="94"/>
      <c r="W2" s="92"/>
    </row>
    <row collapsed="false" customFormat="true" customHeight="true" hidden="false" ht="15" outlineLevel="0" r="3" s="97">
      <c r="A3" s="95" t="s">
        <v>42</v>
      </c>
      <c r="B3" s="96" t="str">
        <f aca="false">Ugeplan!G2</f>
        <v>Mads Dellgren</v>
      </c>
      <c r="C3" s="96"/>
      <c r="D3" s="95" t="s">
        <v>43</v>
      </c>
      <c r="E3" s="96" t="n">
        <f aca="false">Ugeplan!J2</f>
        <v>2012</v>
      </c>
      <c r="G3" s="95" t="s">
        <v>44</v>
      </c>
      <c r="H3" s="96" t="n">
        <f aca="false">Ugeplan!L2</f>
        <v>0</v>
      </c>
      <c r="I3" s="96"/>
      <c r="J3" s="96"/>
      <c r="K3" s="96"/>
      <c r="L3" s="96"/>
      <c r="M3" s="98"/>
    </row>
    <row collapsed="false" customFormat="false" customHeight="true" hidden="false" ht="12" outlineLevel="0" r="4">
      <c r="A4" s="99"/>
      <c r="B4" s="100"/>
      <c r="E4" s="101"/>
      <c r="F4" s="101"/>
      <c r="G4" s="101"/>
      <c r="H4" s="101"/>
      <c r="I4" s="101"/>
      <c r="J4" s="101"/>
      <c r="K4" s="101"/>
      <c r="L4" s="101"/>
    </row>
    <row collapsed="false" customFormat="false" customHeight="true" hidden="false" ht="12" outlineLevel="0" r="5">
      <c r="A5" s="102"/>
      <c r="B5" s="103" t="s">
        <v>82</v>
      </c>
      <c r="C5" s="103"/>
      <c r="D5" s="103" t="s">
        <v>83</v>
      </c>
      <c r="E5" s="103" t="s">
        <v>84</v>
      </c>
      <c r="F5" s="103" t="s">
        <v>66</v>
      </c>
      <c r="G5" s="103" t="s">
        <v>85</v>
      </c>
      <c r="H5" s="103" t="s">
        <v>86</v>
      </c>
      <c r="I5" s="103" t="s">
        <v>87</v>
      </c>
      <c r="J5" s="103" t="s">
        <v>19</v>
      </c>
      <c r="K5" s="103" t="s">
        <v>88</v>
      </c>
      <c r="L5" s="103" t="s">
        <v>89</v>
      </c>
      <c r="M5" s="104" t="s">
        <v>73</v>
      </c>
      <c r="N5" s="104"/>
      <c r="O5" s="104"/>
    </row>
    <row collapsed="false" customFormat="false" customHeight="true" hidden="false" ht="12" outlineLevel="0" r="6">
      <c r="A6" s="106"/>
      <c r="B6" s="107"/>
      <c r="C6" s="108"/>
      <c r="D6" s="109" t="s">
        <v>90</v>
      </c>
      <c r="E6" s="109"/>
      <c r="F6" s="109"/>
      <c r="G6" s="109"/>
      <c r="H6" s="109" t="s">
        <v>91</v>
      </c>
      <c r="I6" s="109" t="s">
        <v>92</v>
      </c>
      <c r="J6" s="109"/>
      <c r="K6" s="107"/>
      <c r="L6" s="109" t="s">
        <v>93</v>
      </c>
      <c r="M6" s="110"/>
      <c r="N6" s="111"/>
      <c r="O6" s="112"/>
    </row>
    <row collapsed="false" customFormat="false" customHeight="true" hidden="false" ht="12" outlineLevel="0" r="7">
      <c r="A7" s="252"/>
      <c r="B7" s="114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5"/>
      <c r="N7" s="115"/>
      <c r="O7" s="115"/>
    </row>
    <row collapsed="false" customFormat="false" customHeight="true" hidden="false" ht="12" outlineLevel="0" r="8">
      <c r="A8" s="116" t="s">
        <v>94</v>
      </c>
      <c r="B8" s="117"/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</row>
    <row collapsed="false" customFormat="false" customHeight="true" hidden="false" ht="12" outlineLevel="0" r="9">
      <c r="A9" s="118"/>
      <c r="B9" s="119"/>
      <c r="C9" s="119"/>
      <c r="D9" s="120"/>
      <c r="E9" s="121"/>
      <c r="F9" s="121"/>
      <c r="G9" s="121"/>
      <c r="H9" s="121"/>
      <c r="I9" s="121"/>
      <c r="J9" s="121"/>
      <c r="K9" s="121"/>
      <c r="L9" s="121"/>
      <c r="M9" s="122"/>
      <c r="N9" s="122"/>
      <c r="O9" s="122"/>
      <c r="Q9" s="124" t="s">
        <v>95</v>
      </c>
      <c r="R9" s="125"/>
      <c r="S9" s="0"/>
      <c r="T9" s="0"/>
      <c r="U9" s="0"/>
      <c r="V9" s="0"/>
      <c r="W9" s="0"/>
    </row>
    <row collapsed="false" customFormat="false" customHeight="true" hidden="false" ht="12" outlineLevel="0" r="10">
      <c r="A10" s="118"/>
      <c r="B10" s="119"/>
      <c r="C10" s="119"/>
      <c r="D10" s="120"/>
      <c r="E10" s="121"/>
      <c r="F10" s="121"/>
      <c r="G10" s="127"/>
      <c r="H10" s="127"/>
      <c r="I10" s="126"/>
      <c r="J10" s="126"/>
      <c r="K10" s="216"/>
      <c r="L10" s="121"/>
      <c r="M10" s="122"/>
      <c r="N10" s="122"/>
      <c r="O10" s="122"/>
      <c r="Q10" s="128" t="s">
        <v>96</v>
      </c>
      <c r="R10" s="129"/>
      <c r="S10" s="0"/>
      <c r="T10" s="0"/>
      <c r="U10" s="0"/>
      <c r="V10" s="0"/>
      <c r="W10" s="0"/>
    </row>
    <row collapsed="false" customFormat="false" customHeight="true" hidden="false" ht="12" outlineLevel="0" r="11">
      <c r="A11" s="118"/>
      <c r="B11" s="119"/>
      <c r="C11" s="119"/>
      <c r="D11" s="126"/>
      <c r="E11" s="126"/>
      <c r="F11" s="126"/>
      <c r="G11" s="126"/>
      <c r="H11" s="126"/>
      <c r="I11" s="126"/>
      <c r="J11" s="126"/>
      <c r="K11" s="126"/>
      <c r="L11" s="126"/>
      <c r="M11" s="122"/>
      <c r="N11" s="122"/>
      <c r="O11" s="122"/>
      <c r="Q11" s="0"/>
      <c r="R11" s="0"/>
      <c r="S11" s="0"/>
      <c r="T11" s="0"/>
      <c r="U11" s="0"/>
      <c r="V11" s="0"/>
      <c r="W11" s="0"/>
    </row>
    <row collapsed="false" customFormat="false" customHeight="true" hidden="false" ht="12" outlineLevel="0" r="12">
      <c r="A12" s="118"/>
      <c r="B12" s="119"/>
      <c r="C12" s="119"/>
      <c r="D12" s="120"/>
      <c r="E12" s="121"/>
      <c r="F12" s="121"/>
      <c r="G12" s="121"/>
      <c r="H12" s="127"/>
      <c r="I12" s="121"/>
      <c r="J12" s="121"/>
      <c r="K12" s="121"/>
      <c r="L12" s="121"/>
      <c r="M12" s="122"/>
      <c r="N12" s="122"/>
      <c r="O12" s="122"/>
    </row>
    <row collapsed="false" customFormat="false" customHeight="true" hidden="false" ht="12" outlineLevel="0" r="13">
      <c r="A13" s="118"/>
      <c r="B13" s="119"/>
      <c r="C13" s="119"/>
      <c r="D13" s="120"/>
      <c r="E13" s="121"/>
      <c r="F13" s="121"/>
      <c r="G13" s="121"/>
      <c r="H13" s="121"/>
      <c r="I13" s="121"/>
      <c r="J13" s="121"/>
      <c r="K13" s="121"/>
      <c r="L13" s="121"/>
      <c r="M13" s="122"/>
      <c r="N13" s="122"/>
      <c r="O13" s="122"/>
    </row>
    <row collapsed="false" customFormat="false" customHeight="true" hidden="false" ht="12" outlineLevel="0" r="14">
      <c r="A14" s="118"/>
      <c r="B14" s="119"/>
      <c r="C14" s="119"/>
      <c r="D14" s="120"/>
      <c r="E14" s="121"/>
      <c r="F14" s="121"/>
      <c r="G14" s="121"/>
      <c r="H14" s="121"/>
      <c r="I14" s="121"/>
      <c r="J14" s="121"/>
      <c r="K14" s="121"/>
      <c r="L14" s="121"/>
      <c r="M14" s="122"/>
      <c r="N14" s="122"/>
      <c r="O14" s="122"/>
    </row>
    <row collapsed="false" customFormat="false" customHeight="true" hidden="false" ht="12" outlineLevel="0" r="15">
      <c r="A15" s="118"/>
      <c r="B15" s="119"/>
      <c r="C15" s="119"/>
      <c r="D15" s="120"/>
      <c r="E15" s="121"/>
      <c r="F15" s="121"/>
      <c r="G15" s="121"/>
      <c r="H15" s="126"/>
      <c r="I15" s="121"/>
      <c r="J15" s="121"/>
      <c r="K15" s="121"/>
      <c r="L15" s="121"/>
      <c r="M15" s="122"/>
      <c r="N15" s="122"/>
      <c r="O15" s="122"/>
    </row>
    <row collapsed="false" customFormat="false" customHeight="true" hidden="false" ht="12" outlineLevel="0" r="16">
      <c r="A16" s="130"/>
      <c r="B16" s="131"/>
      <c r="C16" s="131"/>
      <c r="D16" s="132" t="n">
        <f aca="false">SUM(D9:D15)/60</f>
        <v>0</v>
      </c>
      <c r="E16" s="133"/>
      <c r="F16" s="131"/>
      <c r="G16" s="131"/>
      <c r="H16" s="131"/>
      <c r="I16" s="131"/>
      <c r="J16" s="131"/>
      <c r="K16" s="131"/>
      <c r="L16" s="131"/>
      <c r="M16" s="131"/>
      <c r="N16" s="131"/>
      <c r="O16" s="131"/>
    </row>
    <row collapsed="false" customFormat="false" customHeight="true" hidden="false" ht="12" outlineLevel="0" r="17">
      <c r="A17" s="116" t="s">
        <v>94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</row>
    <row collapsed="false" customFormat="false" customHeight="true" hidden="false" ht="12" outlineLevel="0" r="18">
      <c r="A18" s="118"/>
      <c r="B18" s="119"/>
      <c r="C18" s="119"/>
      <c r="D18" s="120"/>
      <c r="E18" s="121"/>
      <c r="F18" s="121"/>
      <c r="G18" s="121"/>
      <c r="H18" s="121"/>
      <c r="I18" s="121"/>
      <c r="J18" s="121"/>
      <c r="K18" s="121"/>
      <c r="L18" s="121"/>
      <c r="M18" s="122"/>
      <c r="N18" s="122"/>
      <c r="O18" s="122"/>
    </row>
    <row collapsed="false" customFormat="false" customHeight="true" hidden="false" ht="12" outlineLevel="0" r="19">
      <c r="A19" s="118"/>
      <c r="B19" s="119"/>
      <c r="C19" s="119"/>
      <c r="D19" s="120"/>
      <c r="E19" s="121"/>
      <c r="F19" s="121"/>
      <c r="G19" s="121"/>
      <c r="H19" s="121"/>
      <c r="I19" s="126"/>
      <c r="J19" s="126"/>
      <c r="K19" s="127"/>
      <c r="L19" s="121"/>
      <c r="M19" s="122"/>
      <c r="N19" s="122"/>
      <c r="O19" s="122"/>
    </row>
    <row collapsed="false" customFormat="false" customHeight="true" hidden="false" ht="12" outlineLevel="0" r="20">
      <c r="A20" s="118"/>
      <c r="B20" s="119"/>
      <c r="C20" s="119"/>
      <c r="D20" s="126"/>
      <c r="E20" s="126"/>
      <c r="F20" s="126"/>
      <c r="G20" s="126"/>
      <c r="H20" s="127"/>
      <c r="I20" s="126"/>
      <c r="J20" s="126"/>
      <c r="K20" s="126"/>
      <c r="L20" s="126"/>
      <c r="M20" s="122"/>
      <c r="N20" s="122"/>
      <c r="O20" s="122"/>
    </row>
    <row collapsed="false" customFormat="false" customHeight="true" hidden="false" ht="12" outlineLevel="0" r="21">
      <c r="A21" s="118"/>
      <c r="B21" s="119"/>
      <c r="C21" s="119"/>
      <c r="D21" s="120"/>
      <c r="E21" s="121"/>
      <c r="F21" s="121"/>
      <c r="G21" s="121"/>
      <c r="H21" s="121"/>
      <c r="I21" s="121"/>
      <c r="J21" s="121"/>
      <c r="K21" s="121"/>
      <c r="L21" s="121"/>
      <c r="M21" s="122"/>
      <c r="N21" s="122"/>
      <c r="O21" s="122"/>
    </row>
    <row collapsed="false" customFormat="false" customHeight="true" hidden="false" ht="12" outlineLevel="0" r="22">
      <c r="A22" s="118"/>
      <c r="B22" s="119"/>
      <c r="C22" s="119"/>
      <c r="D22" s="120"/>
      <c r="E22" s="121"/>
      <c r="F22" s="121"/>
      <c r="G22" s="126"/>
      <c r="H22" s="121"/>
      <c r="I22" s="121"/>
      <c r="J22" s="121"/>
      <c r="K22" s="216"/>
      <c r="L22" s="121"/>
      <c r="M22" s="122"/>
      <c r="N22" s="122"/>
      <c r="O22" s="122"/>
    </row>
    <row collapsed="false" customFormat="false" customHeight="true" hidden="false" ht="12" outlineLevel="0" r="23">
      <c r="A23" s="118"/>
      <c r="B23" s="119"/>
      <c r="C23" s="119"/>
      <c r="D23" s="120"/>
      <c r="E23" s="121"/>
      <c r="F23" s="121"/>
      <c r="G23" s="126"/>
      <c r="H23" s="121"/>
      <c r="I23" s="121"/>
      <c r="J23" s="121"/>
      <c r="K23" s="121"/>
      <c r="L23" s="121"/>
      <c r="M23" s="122"/>
      <c r="N23" s="122"/>
      <c r="O23" s="122"/>
    </row>
    <row collapsed="false" customFormat="false" customHeight="true" hidden="false" ht="12" outlineLevel="0" r="24">
      <c r="A24" s="118"/>
      <c r="B24" s="119"/>
      <c r="C24" s="119"/>
      <c r="D24" s="120"/>
      <c r="E24" s="121"/>
      <c r="F24" s="121"/>
      <c r="G24" s="127"/>
      <c r="H24" s="127"/>
      <c r="I24" s="121"/>
      <c r="J24" s="121"/>
      <c r="K24" s="121"/>
      <c r="L24" s="121"/>
      <c r="M24" s="122"/>
      <c r="N24" s="122"/>
      <c r="O24" s="122"/>
    </row>
    <row collapsed="false" customFormat="false" customHeight="true" hidden="false" ht="12" outlineLevel="0" r="25">
      <c r="A25" s="130"/>
      <c r="B25" s="131"/>
      <c r="C25" s="131"/>
      <c r="D25" s="132" t="n">
        <f aca="false">SUM(D18:D24)/60</f>
        <v>0</v>
      </c>
      <c r="E25" s="133"/>
      <c r="F25" s="131"/>
      <c r="G25" s="131"/>
      <c r="H25" s="131"/>
      <c r="I25" s="131"/>
      <c r="J25" s="131"/>
      <c r="K25" s="131"/>
      <c r="L25" s="131"/>
      <c r="M25" s="131"/>
      <c r="N25" s="131"/>
      <c r="O25" s="131"/>
    </row>
    <row collapsed="false" customFormat="false" customHeight="true" hidden="false" ht="12" outlineLevel="0" r="26">
      <c r="A26" s="116" t="s">
        <v>94</v>
      </c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</row>
    <row collapsed="false" customFormat="false" customHeight="true" hidden="false" ht="12" outlineLevel="0" r="27">
      <c r="A27" s="118"/>
      <c r="B27" s="119"/>
      <c r="C27" s="119"/>
      <c r="D27" s="120"/>
      <c r="E27" s="121"/>
      <c r="F27" s="121"/>
      <c r="G27" s="121"/>
      <c r="H27" s="121"/>
      <c r="I27" s="121"/>
      <c r="J27" s="121"/>
      <c r="K27" s="121"/>
      <c r="L27" s="121"/>
      <c r="M27" s="122"/>
      <c r="N27" s="122"/>
      <c r="O27" s="122"/>
    </row>
    <row collapsed="false" customFormat="false" customHeight="true" hidden="false" ht="12" outlineLevel="0" r="28">
      <c r="A28" s="118"/>
      <c r="B28" s="119"/>
      <c r="C28" s="119"/>
      <c r="D28" s="120"/>
      <c r="E28" s="121"/>
      <c r="F28" s="121"/>
      <c r="G28" s="121"/>
      <c r="H28" s="121"/>
      <c r="I28" s="126"/>
      <c r="J28" s="126"/>
      <c r="K28" s="216"/>
      <c r="L28" s="121"/>
      <c r="M28" s="122"/>
      <c r="N28" s="122"/>
      <c r="O28" s="122"/>
    </row>
    <row collapsed="false" customFormat="false" customHeight="true" hidden="false" ht="12" outlineLevel="0" r="29">
      <c r="A29" s="118"/>
      <c r="B29" s="119"/>
      <c r="C29" s="119"/>
      <c r="D29" s="126"/>
      <c r="E29" s="126"/>
      <c r="F29" s="126"/>
      <c r="G29" s="126"/>
      <c r="H29" s="126"/>
      <c r="I29" s="126"/>
      <c r="J29" s="126"/>
      <c r="K29" s="126"/>
      <c r="L29" s="126"/>
      <c r="M29" s="122"/>
      <c r="N29" s="122"/>
      <c r="O29" s="122"/>
    </row>
    <row collapsed="false" customFormat="false" customHeight="true" hidden="false" ht="12" outlineLevel="0" r="30">
      <c r="A30" s="118"/>
      <c r="B30" s="119"/>
      <c r="C30" s="119"/>
      <c r="D30" s="120"/>
      <c r="E30" s="121"/>
      <c r="F30" s="121"/>
      <c r="G30" s="126"/>
      <c r="H30" s="121"/>
      <c r="I30" s="121"/>
      <c r="J30" s="121"/>
      <c r="K30" s="121"/>
      <c r="L30" s="121"/>
      <c r="M30" s="122"/>
      <c r="N30" s="122"/>
      <c r="O30" s="122"/>
    </row>
    <row collapsed="false" customFormat="false" customHeight="true" hidden="false" ht="12" outlineLevel="0" r="31">
      <c r="A31" s="118"/>
      <c r="B31" s="119"/>
      <c r="C31" s="119"/>
      <c r="D31" s="120"/>
      <c r="E31" s="121"/>
      <c r="F31" s="121"/>
      <c r="G31" s="121"/>
      <c r="H31" s="121"/>
      <c r="I31" s="121"/>
      <c r="J31" s="121"/>
      <c r="K31" s="121"/>
      <c r="L31" s="121"/>
      <c r="M31" s="122"/>
      <c r="N31" s="122"/>
      <c r="O31" s="122"/>
    </row>
    <row collapsed="false" customFormat="false" customHeight="true" hidden="false" ht="12" outlineLevel="0" r="32">
      <c r="A32" s="118"/>
      <c r="B32" s="119"/>
      <c r="C32" s="119"/>
      <c r="D32" s="120"/>
      <c r="E32" s="121"/>
      <c r="F32" s="121"/>
      <c r="G32" s="121"/>
      <c r="H32" s="127"/>
      <c r="I32" s="121"/>
      <c r="J32" s="121"/>
      <c r="K32" s="121"/>
      <c r="L32" s="121"/>
      <c r="M32" s="122"/>
      <c r="N32" s="122"/>
      <c r="O32" s="122"/>
    </row>
    <row collapsed="false" customFormat="false" customHeight="true" hidden="false" ht="12" outlineLevel="0" r="33">
      <c r="A33" s="118"/>
      <c r="B33" s="119"/>
      <c r="C33" s="119"/>
      <c r="D33" s="120"/>
      <c r="E33" s="121"/>
      <c r="F33" s="121"/>
      <c r="G33" s="127"/>
      <c r="H33" s="127"/>
      <c r="I33" s="121"/>
      <c r="J33" s="121"/>
      <c r="K33" s="121"/>
      <c r="L33" s="121"/>
      <c r="M33" s="122"/>
      <c r="N33" s="122"/>
      <c r="O33" s="122"/>
    </row>
    <row collapsed="false" customFormat="false" customHeight="true" hidden="false" ht="12" outlineLevel="0" r="34">
      <c r="A34" s="130"/>
      <c r="B34" s="131"/>
      <c r="C34" s="131"/>
      <c r="D34" s="132" t="n">
        <f aca="false">SUM(D27:D33)/60</f>
        <v>0</v>
      </c>
      <c r="E34" s="133"/>
      <c r="F34" s="131"/>
      <c r="G34" s="131"/>
      <c r="H34" s="131"/>
      <c r="I34" s="131"/>
      <c r="J34" s="131"/>
      <c r="K34" s="131"/>
      <c r="L34" s="131"/>
      <c r="M34" s="131"/>
      <c r="N34" s="131"/>
      <c r="O34" s="131"/>
    </row>
    <row collapsed="false" customFormat="false" customHeight="true" hidden="false" ht="12" outlineLevel="0" r="35">
      <c r="A35" s="116" t="s">
        <v>94</v>
      </c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</row>
    <row collapsed="false" customFormat="false" customHeight="true" hidden="false" ht="12" outlineLevel="0" r="36">
      <c r="A36" s="118"/>
      <c r="B36" s="119"/>
      <c r="C36" s="119"/>
      <c r="D36" s="120"/>
      <c r="E36" s="121"/>
      <c r="F36" s="121"/>
      <c r="G36" s="121"/>
      <c r="H36" s="121"/>
      <c r="I36" s="121"/>
      <c r="J36" s="121"/>
      <c r="K36" s="121"/>
      <c r="L36" s="121"/>
      <c r="M36" s="122"/>
      <c r="N36" s="122"/>
      <c r="O36" s="122"/>
    </row>
    <row collapsed="false" customFormat="false" customHeight="true" hidden="false" ht="12" outlineLevel="0" r="37">
      <c r="A37" s="150"/>
      <c r="B37" s="142"/>
      <c r="C37" s="142"/>
      <c r="D37" s="144"/>
      <c r="E37" s="145"/>
      <c r="F37" s="145"/>
      <c r="G37" s="145"/>
      <c r="H37" s="145"/>
      <c r="I37" s="145"/>
      <c r="J37" s="145"/>
      <c r="K37" s="145"/>
      <c r="L37" s="145"/>
      <c r="M37" s="140"/>
      <c r="N37" s="140"/>
      <c r="O37" s="140"/>
    </row>
    <row collapsed="false" customFormat="false" customHeight="true" hidden="false" ht="12" outlineLevel="0" r="38">
      <c r="A38" s="92" t="s">
        <v>97</v>
      </c>
      <c r="B38" s="151"/>
      <c r="C38" s="93"/>
      <c r="D38" s="151"/>
      <c r="E38" s="152"/>
      <c r="F38" s="153"/>
      <c r="G38" s="152"/>
      <c r="H38" s="154"/>
      <c r="I38" s="155"/>
      <c r="J38" s="92"/>
      <c r="K38" s="92"/>
      <c r="L38" s="92"/>
      <c r="N38" s="156" t="s">
        <v>98</v>
      </c>
      <c r="O38" s="156"/>
    </row>
    <row collapsed="false" customFormat="false" customHeight="true" hidden="false" ht="12" outlineLevel="0" r="39">
      <c r="A39" s="157" t="str">
        <f aca="false">IF(Q12&gt;0,Q12,"")</f>
        <v/>
      </c>
      <c r="B39" s="151"/>
      <c r="C39" s="93"/>
      <c r="D39" s="151"/>
      <c r="E39" s="152"/>
      <c r="F39" s="153"/>
      <c r="G39" s="152"/>
      <c r="H39" s="154"/>
      <c r="I39" s="155"/>
      <c r="J39" s="92"/>
      <c r="K39" s="92"/>
      <c r="L39" s="92"/>
      <c r="N39" s="158" t="s">
        <v>99</v>
      </c>
      <c r="O39" s="159" t="str">
        <f aca="false">Ugeplan!V5</f>
        <v>184 / 360</v>
      </c>
    </row>
    <row collapsed="false" customFormat="false" customHeight="true" hidden="false" ht="12" outlineLevel="0" r="40">
      <c r="A40" s="157" t="str">
        <f aca="false">IF(Q13&gt;0,Q13,"")</f>
        <v/>
      </c>
      <c r="B40" s="151"/>
      <c r="C40" s="93"/>
      <c r="D40" s="151"/>
      <c r="E40" s="152"/>
      <c r="F40" s="153"/>
      <c r="G40" s="152"/>
      <c r="H40" s="154"/>
      <c r="I40" s="155"/>
      <c r="J40" s="92"/>
      <c r="K40" s="92"/>
      <c r="L40" s="92"/>
      <c r="N40" s="158" t="s">
        <v>100</v>
      </c>
      <c r="O40" s="159" t="str">
        <f aca="false">Ugeplan!V6</f>
        <v>163 / 256</v>
      </c>
    </row>
    <row collapsed="false" customFormat="false" customHeight="true" hidden="false" ht="12" outlineLevel="0" r="41">
      <c r="A41" s="157" t="str">
        <f aca="false">IF(Q14&gt;0,Q14,"")</f>
        <v/>
      </c>
      <c r="B41" s="151"/>
      <c r="C41" s="93"/>
      <c r="D41" s="151"/>
      <c r="E41" s="152"/>
      <c r="F41" s="153"/>
      <c r="G41" s="152"/>
      <c r="H41" s="154"/>
      <c r="I41" s="155"/>
      <c r="J41" s="92"/>
      <c r="K41" s="92"/>
      <c r="L41" s="92"/>
      <c r="N41" s="158" t="s">
        <v>101</v>
      </c>
      <c r="O41" s="159" t="str">
        <f aca="false">Ugeplan!V7</f>
        <v>167-184 / 267-360</v>
      </c>
    </row>
    <row collapsed="false" customFormat="false" customHeight="true" hidden="false" ht="12" outlineLevel="0" r="42">
      <c r="A42" s="157" t="str">
        <f aca="false">IF(Q15&gt;0,Q15,"")</f>
        <v/>
      </c>
      <c r="B42" s="151"/>
      <c r="C42" s="93"/>
      <c r="D42" s="151"/>
      <c r="E42" s="152"/>
      <c r="F42" s="153"/>
      <c r="G42" s="152"/>
      <c r="H42" s="154"/>
      <c r="I42" s="155"/>
      <c r="J42" s="92"/>
      <c r="K42" s="92"/>
      <c r="L42" s="92"/>
      <c r="N42" s="158" t="s">
        <v>102</v>
      </c>
      <c r="O42" s="159" t="str">
        <f aca="false">Ugeplan!V8</f>
        <v>160-166 / 248-266</v>
      </c>
    </row>
    <row collapsed="false" customFormat="false" customHeight="true" hidden="false" ht="12" outlineLevel="0" r="43">
      <c r="A43" s="157" t="str">
        <f aca="false">IF(Q16&gt;0,Q16,"")</f>
        <v/>
      </c>
      <c r="B43" s="151"/>
      <c r="C43" s="93"/>
      <c r="D43" s="151"/>
      <c r="E43" s="152"/>
      <c r="F43" s="153"/>
      <c r="G43" s="152"/>
      <c r="H43" s="154"/>
      <c r="I43" s="155"/>
      <c r="J43" s="92"/>
      <c r="K43" s="92"/>
      <c r="L43" s="92"/>
      <c r="N43" s="158" t="s">
        <v>103</v>
      </c>
      <c r="O43" s="159" t="str">
        <f aca="false">Ugeplan!V9</f>
        <v>152-159 / 228-247</v>
      </c>
    </row>
    <row collapsed="false" customFormat="false" customHeight="true" hidden="false" ht="12" outlineLevel="0" r="44">
      <c r="A44" s="157" t="str">
        <f aca="false">IF(Q17&gt;0,Q17,"")</f>
        <v/>
      </c>
      <c r="B44" s="151"/>
      <c r="C44" s="93"/>
      <c r="D44" s="151"/>
      <c r="E44" s="152"/>
      <c r="F44" s="153"/>
      <c r="G44" s="152"/>
      <c r="H44" s="154"/>
      <c r="I44" s="155"/>
      <c r="J44" s="92"/>
      <c r="K44" s="92"/>
      <c r="L44" s="92"/>
      <c r="N44" s="158" t="s">
        <v>104</v>
      </c>
      <c r="O44" s="159" t="str">
        <f aca="false">Ugeplan!V10</f>
        <v>143-151 / 210-227</v>
      </c>
    </row>
    <row collapsed="false" customFormat="false" customHeight="true" hidden="false" ht="12" outlineLevel="0" r="45">
      <c r="A45" s="157" t="str">
        <f aca="false">IF(Q18&gt;0,Q18,"")</f>
        <v/>
      </c>
      <c r="B45" s="151"/>
      <c r="C45" s="93"/>
      <c r="D45" s="151"/>
      <c r="E45" s="152"/>
      <c r="F45" s="153"/>
      <c r="G45" s="152"/>
      <c r="H45" s="154"/>
      <c r="I45" s="155"/>
      <c r="J45" s="92"/>
      <c r="K45" s="92"/>
      <c r="L45" s="92"/>
      <c r="M45" s="92"/>
      <c r="N45" s="158" t="s">
        <v>105</v>
      </c>
      <c r="O45" s="159" t="str">
        <f aca="false">Ugeplan!V11</f>
        <v>114-142 / 154-209</v>
      </c>
    </row>
    <row collapsed="false" customFormat="false" customHeight="true" hidden="false" ht="12" outlineLevel="0" r="46">
      <c r="A46" s="157" t="str">
        <f aca="false">IF(Q19&gt;0,Q19,"")</f>
        <v/>
      </c>
      <c r="B46" s="151"/>
      <c r="C46" s="93"/>
      <c r="D46" s="151"/>
      <c r="E46" s="152"/>
      <c r="F46" s="153"/>
      <c r="G46" s="152"/>
      <c r="H46" s="154"/>
      <c r="I46" s="155"/>
      <c r="J46" s="92"/>
      <c r="K46" s="92"/>
      <c r="L46" s="92"/>
      <c r="M46" s="92"/>
      <c r="N46" s="158" t="s">
        <v>106</v>
      </c>
      <c r="O46" s="159" t="str">
        <f aca="false">Ugeplan!V12</f>
        <v>82-113 / 77-153</v>
      </c>
    </row>
    <row collapsed="false" customFormat="false" customHeight="true" hidden="false" ht="12" outlineLevel="0" r="47">
      <c r="A47" s="157" t="str">
        <f aca="false">IF(Q20&gt;0,Q20,"")</f>
        <v/>
      </c>
      <c r="B47" s="151"/>
      <c r="C47" s="93"/>
      <c r="D47" s="151"/>
      <c r="E47" s="152"/>
      <c r="F47" s="153"/>
      <c r="G47" s="152"/>
      <c r="H47" s="154"/>
      <c r="I47" s="155"/>
      <c r="J47" s="92"/>
      <c r="K47" s="92"/>
      <c r="L47" s="92"/>
      <c r="M47" s="92"/>
      <c r="N47" s="158"/>
      <c r="O47" s="159"/>
    </row>
    <row collapsed="false" customFormat="false" customHeight="true" hidden="false" ht="12" outlineLevel="0" r="48">
      <c r="A48" s="157" t="str">
        <f aca="false">IF(Q21&gt;0,Q21,"")</f>
        <v/>
      </c>
      <c r="B48" s="151"/>
      <c r="C48" s="93"/>
      <c r="D48" s="151"/>
      <c r="E48" s="152"/>
      <c r="F48" s="153"/>
      <c r="G48" s="152"/>
      <c r="H48" s="154"/>
      <c r="I48" s="155"/>
      <c r="J48" s="92"/>
      <c r="K48" s="92"/>
      <c r="L48" s="92"/>
      <c r="M48" s="92"/>
      <c r="N48" s="158"/>
      <c r="O48" s="159"/>
    </row>
    <row collapsed="false" customFormat="false" customHeight="true" hidden="false" ht="12" outlineLevel="0" r="49">
      <c r="A49" s="157" t="str">
        <f aca="false">IF(Q22&gt;0,Q22,"")</f>
        <v/>
      </c>
      <c r="B49" s="151"/>
      <c r="C49" s="93"/>
      <c r="D49" s="151"/>
      <c r="E49" s="152"/>
      <c r="F49" s="153"/>
      <c r="G49" s="152"/>
      <c r="H49" s="154"/>
      <c r="I49" s="155"/>
      <c r="J49" s="92"/>
      <c r="K49" s="92"/>
      <c r="L49" s="92"/>
      <c r="M49" s="92"/>
      <c r="N49" s="160"/>
      <c r="O49" s="159"/>
    </row>
    <row collapsed="false" customFormat="false" customHeight="true" hidden="false" ht="12" outlineLevel="0" r="50">
      <c r="A50" s="157" t="str">
        <f aca="false">IF(Q23&gt;0,Q23,"")</f>
        <v/>
      </c>
      <c r="B50" s="151"/>
      <c r="C50" s="93"/>
      <c r="D50" s="151"/>
      <c r="E50" s="152"/>
      <c r="F50" s="153"/>
      <c r="G50" s="152"/>
      <c r="H50" s="154"/>
      <c r="I50" s="155"/>
      <c r="J50" s="92"/>
      <c r="K50" s="92"/>
      <c r="L50" s="92"/>
      <c r="M50" s="92"/>
      <c r="N50" s="92"/>
    </row>
    <row collapsed="false" customFormat="false" customHeight="true" hidden="false" ht="12" outlineLevel="0" r="51">
      <c r="A51" s="157" t="str">
        <f aca="false">IF(Q24&gt;0,Q24,"")</f>
        <v/>
      </c>
      <c r="B51" s="151"/>
      <c r="C51" s="93"/>
      <c r="D51" s="151"/>
      <c r="E51" s="152"/>
      <c r="F51" s="153"/>
      <c r="G51" s="152"/>
      <c r="H51" s="154"/>
      <c r="I51" s="155"/>
      <c r="J51" s="92"/>
      <c r="K51" s="92"/>
      <c r="L51" s="92"/>
      <c r="M51" s="92"/>
      <c r="N51" s="92"/>
    </row>
    <row collapsed="false" customFormat="false" customHeight="true" hidden="false" ht="12" outlineLevel="0" r="52">
      <c r="A52" s="157" t="str">
        <f aca="false">IF(Q25&gt;0,Q25,"")</f>
        <v/>
      </c>
      <c r="B52" s="151"/>
      <c r="C52" s="93"/>
      <c r="D52" s="151"/>
      <c r="E52" s="152"/>
      <c r="F52" s="153"/>
      <c r="G52" s="152"/>
      <c r="H52" s="154"/>
      <c r="I52" s="155"/>
      <c r="J52" s="92"/>
      <c r="K52" s="92"/>
      <c r="L52" s="92"/>
      <c r="M52" s="92"/>
      <c r="N52" s="161" t="s">
        <v>107</v>
      </c>
    </row>
    <row collapsed="false" customFormat="true" customHeight="true" hidden="false" ht="12" outlineLevel="0" r="53" s="91">
      <c r="A53" s="157" t="str">
        <f aca="false">IF(Q26&gt;0,Q26,"")</f>
        <v/>
      </c>
      <c r="B53" s="89"/>
      <c r="C53" s="89"/>
      <c r="D53" s="89"/>
      <c r="E53" s="89"/>
      <c r="F53" s="89"/>
      <c r="G53" s="89"/>
      <c r="H53" s="89"/>
      <c r="I53" s="89"/>
      <c r="J53" s="90"/>
      <c r="K53" s="90"/>
      <c r="L53" s="90"/>
      <c r="M53" s="90"/>
      <c r="N53" s="161" t="str">
        <f aca="false">årsplan!E27</f>
        <v>AimHigh/</v>
      </c>
    </row>
    <row collapsed="false" customFormat="true" customHeight="true" hidden="false" ht="35.25" outlineLevel="0" r="54" s="91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</row>
    <row collapsed="false" customFormat="true" customHeight="true" hidden="false" ht="11.25" outlineLevel="0" r="55" s="91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</row>
    <row collapsed="false" customFormat="true" customHeight="true" hidden="false" ht="11.25" outlineLevel="0" r="56" s="91">
      <c r="A56" s="249"/>
      <c r="B56" s="250"/>
      <c r="C56" s="249"/>
      <c r="D56" s="249"/>
      <c r="E56" s="249"/>
      <c r="F56" s="249"/>
    </row>
    <row collapsed="false" customFormat="false" customHeight="true" hidden="false" ht="11.25" outlineLevel="0" r="57">
      <c r="A57" s="166" t="s">
        <v>108</v>
      </c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92"/>
      <c r="Q57" s="92"/>
      <c r="R57" s="92"/>
      <c r="S57" s="92"/>
      <c r="T57" s="92"/>
      <c r="U57" s="92"/>
      <c r="V57" s="92"/>
      <c r="W57" s="92"/>
    </row>
    <row collapsed="false" customFormat="false" customHeight="true" hidden="false" ht="11.25" outlineLevel="0" r="58">
      <c r="A58" s="166" t="s">
        <v>109</v>
      </c>
      <c r="B58" s="166" t="s">
        <v>110</v>
      </c>
      <c r="C58" s="166" t="s">
        <v>111</v>
      </c>
      <c r="D58" s="166"/>
      <c r="E58" s="166" t="s">
        <v>95</v>
      </c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8"/>
      <c r="Q58" s="168"/>
      <c r="R58" s="168"/>
      <c r="S58" s="168"/>
      <c r="T58" s="168"/>
      <c r="U58" s="168"/>
      <c r="V58" s="168"/>
      <c r="W58" s="92"/>
    </row>
    <row collapsed="false" customFormat="false" customHeight="true" hidden="false" ht="12" outlineLevel="0" r="59">
      <c r="A59" s="166" t="s">
        <v>84</v>
      </c>
      <c r="B59" s="166" t="n">
        <f aca="false">E9</f>
        <v>0</v>
      </c>
      <c r="C59" s="166" t="str">
        <f aca="false">IF(B59&lt;&gt;"x",IF(B59&lt;&gt;0,A59&amp;": "&amp;B59,""),"")</f>
        <v/>
      </c>
      <c r="D59" s="166"/>
      <c r="E59" s="166" t="str">
        <f aca="false">IF(C59&lt;&gt;"",VLOOKUP(C59,Intervaller,5,0),"")</f>
        <v/>
      </c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8"/>
      <c r="Q59" s="168"/>
      <c r="R59" s="168"/>
      <c r="S59" s="168"/>
      <c r="T59" s="168"/>
      <c r="U59" s="168"/>
      <c r="V59" s="168"/>
      <c r="W59" s="92"/>
    </row>
    <row collapsed="false" customFormat="false" customHeight="true" hidden="false" ht="12" outlineLevel="0" r="60">
      <c r="A60" s="166" t="str">
        <f aca="false">A59</f>
        <v>Max</v>
      </c>
      <c r="B60" s="166" t="n">
        <f aca="false">E10</f>
        <v>0</v>
      </c>
      <c r="C60" s="166" t="str">
        <f aca="false">IF(B60&lt;&gt;"x",IF(B60&lt;&gt;0,A60&amp;": "&amp;B60,""),"")</f>
        <v/>
      </c>
      <c r="D60" s="166"/>
      <c r="E60" s="166" t="str">
        <f aca="false">IF(C60&lt;&gt;"",VLOOKUP(C60,Intervaller,5,0),"")</f>
        <v/>
      </c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8"/>
      <c r="Q60" s="168"/>
      <c r="R60" s="168"/>
      <c r="S60" s="168"/>
      <c r="T60" s="168"/>
      <c r="U60" s="168"/>
      <c r="V60" s="168"/>
      <c r="W60" s="92"/>
    </row>
    <row collapsed="false" customFormat="false" customHeight="true" hidden="false" ht="12" outlineLevel="0" r="61">
      <c r="A61" s="166" t="str">
        <f aca="false">A60</f>
        <v>Max</v>
      </c>
      <c r="B61" s="166" t="n">
        <f aca="false">E11</f>
        <v>0</v>
      </c>
      <c r="C61" s="166" t="str">
        <f aca="false">IF(B61&lt;&gt;"x",IF(B61&lt;&gt;0,A61&amp;": "&amp;B61,""),"")</f>
        <v/>
      </c>
      <c r="D61" s="166"/>
      <c r="E61" s="166" t="str">
        <f aca="false">IF(C61&lt;&gt;"",VLOOKUP(C61,Intervaller,5,0),"")</f>
        <v/>
      </c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8"/>
      <c r="Q61" s="168"/>
      <c r="R61" s="168"/>
      <c r="S61" s="168"/>
      <c r="T61" s="168"/>
      <c r="U61" s="168"/>
      <c r="V61" s="168"/>
      <c r="W61" s="92"/>
    </row>
    <row collapsed="false" customFormat="false" customHeight="true" hidden="false" ht="12" outlineLevel="0" r="62">
      <c r="A62" s="166" t="str">
        <f aca="false">A61</f>
        <v>Max</v>
      </c>
      <c r="B62" s="166" t="n">
        <f aca="false">E12</f>
        <v>0</v>
      </c>
      <c r="C62" s="166" t="str">
        <f aca="false">IF(B62&lt;&gt;"x",IF(B62&lt;&gt;0,A62&amp;": "&amp;B62,""),"")</f>
        <v/>
      </c>
      <c r="D62" s="166"/>
      <c r="E62" s="166" t="str">
        <f aca="false">IF(C62&lt;&gt;"",VLOOKUP(C62,Intervaller,5,0),"")</f>
        <v/>
      </c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8"/>
      <c r="Q62" s="168"/>
      <c r="R62" s="168"/>
      <c r="S62" s="168"/>
      <c r="T62" s="168"/>
      <c r="U62" s="168"/>
      <c r="V62" s="168"/>
      <c r="W62" s="92"/>
    </row>
    <row collapsed="false" customFormat="false" customHeight="true" hidden="false" ht="12" outlineLevel="0" r="63">
      <c r="A63" s="166" t="str">
        <f aca="false">A62</f>
        <v>Max</v>
      </c>
      <c r="B63" s="166" t="n">
        <f aca="false">E13</f>
        <v>0</v>
      </c>
      <c r="C63" s="166" t="str">
        <f aca="false">IF(B63&lt;&gt;"x",IF(B63&lt;&gt;0,A63&amp;": "&amp;B63,""),"")</f>
        <v/>
      </c>
      <c r="D63" s="166"/>
      <c r="E63" s="166" t="str">
        <f aca="false">IF(C63&lt;&gt;"",VLOOKUP(C63,Intervaller,5,0),"")</f>
        <v/>
      </c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8"/>
      <c r="Q63" s="168"/>
      <c r="R63" s="168"/>
      <c r="S63" s="168"/>
      <c r="T63" s="168"/>
      <c r="U63" s="168"/>
      <c r="V63" s="168"/>
      <c r="W63" s="92"/>
    </row>
    <row collapsed="false" customFormat="false" customHeight="true" hidden="false" ht="12" outlineLevel="0" r="64">
      <c r="A64" s="166" t="str">
        <f aca="false">A63</f>
        <v>Max</v>
      </c>
      <c r="B64" s="166" t="n">
        <f aca="false">E14</f>
        <v>0</v>
      </c>
      <c r="C64" s="166" t="str">
        <f aca="false">IF(B64&lt;&gt;"x",IF(B64&lt;&gt;0,A64&amp;": "&amp;B64,""),"")</f>
        <v/>
      </c>
      <c r="D64" s="166"/>
      <c r="E64" s="166" t="str">
        <f aca="false">IF(C64&lt;&gt;"",VLOOKUP(C64,Intervaller,5,0),"")</f>
        <v/>
      </c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8"/>
      <c r="Q64" s="168"/>
      <c r="R64" s="168"/>
      <c r="S64" s="168"/>
      <c r="T64" s="168"/>
      <c r="U64" s="168"/>
      <c r="V64" s="168"/>
      <c r="W64" s="92"/>
    </row>
    <row collapsed="false" customFormat="false" customHeight="true" hidden="false" ht="12" outlineLevel="0" r="65">
      <c r="A65" s="166" t="str">
        <f aca="false">A64</f>
        <v>Max</v>
      </c>
      <c r="B65" s="166" t="n">
        <f aca="false">E15</f>
        <v>0</v>
      </c>
      <c r="C65" s="166" t="str">
        <f aca="false">IF(B65&lt;&gt;"x",IF(B65&lt;&gt;0,A65&amp;": "&amp;B65,""),"")</f>
        <v/>
      </c>
      <c r="D65" s="166"/>
      <c r="E65" s="166" t="str">
        <f aca="false">IF(C65&lt;&gt;"",VLOOKUP(C65,Intervaller,5,0),"")</f>
        <v/>
      </c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8"/>
      <c r="Q65" s="168"/>
      <c r="R65" s="168"/>
      <c r="S65" s="168"/>
      <c r="T65" s="168"/>
      <c r="U65" s="168"/>
      <c r="V65" s="168"/>
      <c r="W65" s="92"/>
    </row>
    <row collapsed="false" customFormat="false" customHeight="true" hidden="false" ht="12" outlineLevel="0" r="66">
      <c r="A66" s="166" t="str">
        <f aca="false">A65</f>
        <v>Max</v>
      </c>
      <c r="B66" s="166" t="n">
        <f aca="false">E18</f>
        <v>0</v>
      </c>
      <c r="C66" s="166" t="str">
        <f aca="false">IF(B66&lt;&gt;"x",IF(B66&lt;&gt;0,A66&amp;": "&amp;B66,""),"")</f>
        <v/>
      </c>
      <c r="D66" s="166"/>
      <c r="E66" s="166" t="str">
        <f aca="false">IF(C66&lt;&gt;"",VLOOKUP(C66,Intervaller,5,0),"")</f>
        <v/>
      </c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8"/>
      <c r="Q66" s="168"/>
      <c r="R66" s="168"/>
      <c r="S66" s="168"/>
      <c r="T66" s="168"/>
      <c r="U66" s="168"/>
      <c r="V66" s="168"/>
      <c r="W66" s="92"/>
    </row>
    <row collapsed="false" customFormat="false" customHeight="true" hidden="false" ht="12" outlineLevel="0" r="67">
      <c r="A67" s="166" t="str">
        <f aca="false">A66</f>
        <v>Max</v>
      </c>
      <c r="B67" s="166" t="n">
        <f aca="false">E19</f>
        <v>0</v>
      </c>
      <c r="C67" s="166" t="str">
        <f aca="false">IF(B67&lt;&gt;"x",IF(B67&lt;&gt;0,A67&amp;": "&amp;B67,""),"")</f>
        <v/>
      </c>
      <c r="D67" s="166"/>
      <c r="E67" s="166" t="str">
        <f aca="false">IF(C67&lt;&gt;"",VLOOKUP(C67,Intervaller,5,0),"")</f>
        <v/>
      </c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8"/>
      <c r="Q67" s="168"/>
      <c r="R67" s="168"/>
      <c r="S67" s="168"/>
      <c r="T67" s="168"/>
      <c r="U67" s="168"/>
      <c r="V67" s="168"/>
      <c r="W67" s="92"/>
    </row>
    <row collapsed="false" customFormat="false" customHeight="true" hidden="false" ht="12" outlineLevel="0" r="68">
      <c r="A68" s="166" t="str">
        <f aca="false">A67</f>
        <v>Max</v>
      </c>
      <c r="B68" s="166" t="n">
        <f aca="false">E20</f>
        <v>0</v>
      </c>
      <c r="C68" s="166" t="str">
        <f aca="false">IF(B68&lt;&gt;"x",IF(B68&lt;&gt;0,A68&amp;": "&amp;B68,""),"")</f>
        <v/>
      </c>
      <c r="D68" s="166"/>
      <c r="E68" s="166" t="str">
        <f aca="false">IF(C68&lt;&gt;"",VLOOKUP(C68,Intervaller,5,0),"")</f>
        <v/>
      </c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8"/>
      <c r="Q68" s="168"/>
      <c r="R68" s="168"/>
      <c r="S68" s="168"/>
      <c r="T68" s="168"/>
      <c r="U68" s="168"/>
      <c r="V68" s="168"/>
      <c r="W68" s="92"/>
    </row>
    <row collapsed="false" customFormat="false" customHeight="true" hidden="false" ht="12" outlineLevel="0" r="69">
      <c r="A69" s="166" t="str">
        <f aca="false">A68</f>
        <v>Max</v>
      </c>
      <c r="B69" s="166" t="n">
        <f aca="false">E21</f>
        <v>0</v>
      </c>
      <c r="C69" s="166" t="str">
        <f aca="false">IF(B69&lt;&gt;"x",IF(B69&lt;&gt;0,A69&amp;": "&amp;B69,""),"")</f>
        <v/>
      </c>
      <c r="D69" s="166"/>
      <c r="E69" s="166" t="str">
        <f aca="false">IF(C69&lt;&gt;"",VLOOKUP(C69,Intervaller,5,0),"")</f>
        <v/>
      </c>
      <c r="F69" s="166"/>
      <c r="G69" s="166"/>
      <c r="H69" s="166"/>
      <c r="I69" s="166"/>
      <c r="J69" s="166"/>
      <c r="K69" s="166"/>
      <c r="L69" s="166"/>
      <c r="M69" s="166"/>
      <c r="N69" s="166"/>
      <c r="O69" s="166"/>
    </row>
    <row collapsed="false" customFormat="false" customHeight="true" hidden="false" ht="12" outlineLevel="0" r="70">
      <c r="A70" s="166" t="str">
        <f aca="false">A69</f>
        <v>Max</v>
      </c>
      <c r="B70" s="166" t="n">
        <f aca="false">E22</f>
        <v>0</v>
      </c>
      <c r="C70" s="166" t="str">
        <f aca="false">IF(B70&lt;&gt;"x",IF(B70&lt;&gt;0,A70&amp;": "&amp;B70,""),"")</f>
        <v/>
      </c>
      <c r="D70" s="166"/>
      <c r="E70" s="166" t="str">
        <f aca="false">IF(C70&lt;&gt;"",VLOOKUP(C70,Intervaller,5,0),"")</f>
        <v/>
      </c>
      <c r="F70" s="166"/>
      <c r="G70" s="166"/>
      <c r="H70" s="166"/>
      <c r="I70" s="166"/>
      <c r="J70" s="166"/>
      <c r="K70" s="166"/>
      <c r="L70" s="166"/>
      <c r="M70" s="166"/>
      <c r="N70" s="166"/>
      <c r="O70" s="166"/>
    </row>
    <row collapsed="false" customFormat="false" customHeight="true" hidden="false" ht="12" outlineLevel="0" r="71">
      <c r="A71" s="166" t="str">
        <f aca="false">A70</f>
        <v>Max</v>
      </c>
      <c r="B71" s="166" t="n">
        <f aca="false">E23</f>
        <v>0</v>
      </c>
      <c r="C71" s="166" t="str">
        <f aca="false">IF(B71&lt;&gt;"x",IF(B71&lt;&gt;0,A71&amp;": "&amp;B71,""),"")</f>
        <v/>
      </c>
      <c r="D71" s="166"/>
      <c r="E71" s="166" t="str">
        <f aca="false">IF(C71&lt;&gt;"",VLOOKUP(C71,Intervaller,5,0),"")</f>
        <v/>
      </c>
      <c r="F71" s="166"/>
      <c r="G71" s="166"/>
      <c r="H71" s="166"/>
      <c r="I71" s="166"/>
      <c r="J71" s="166"/>
      <c r="K71" s="166"/>
      <c r="L71" s="166"/>
      <c r="M71" s="166"/>
      <c r="N71" s="166"/>
      <c r="O71" s="166"/>
    </row>
    <row collapsed="false" customFormat="false" customHeight="true" hidden="false" ht="10" outlineLevel="0" r="72">
      <c r="A72" s="166" t="str">
        <f aca="false">A71</f>
        <v>Max</v>
      </c>
      <c r="B72" s="166" t="n">
        <f aca="false">E24</f>
        <v>0</v>
      </c>
      <c r="C72" s="166" t="str">
        <f aca="false">IF(B72&lt;&gt;"x",IF(B72&lt;&gt;0,A72&amp;": "&amp;B72,""),"")</f>
        <v/>
      </c>
      <c r="D72" s="166"/>
      <c r="E72" s="166" t="str">
        <f aca="false">IF(C72&lt;&gt;"",VLOOKUP(C72,Intervaller,5,0),"")</f>
        <v/>
      </c>
      <c r="F72" s="166"/>
      <c r="G72" s="166"/>
      <c r="H72" s="166"/>
      <c r="I72" s="166"/>
      <c r="J72" s="166"/>
      <c r="K72" s="166"/>
      <c r="L72" s="166"/>
      <c r="M72" s="166"/>
      <c r="N72" s="166"/>
      <c r="O72" s="166"/>
    </row>
    <row collapsed="false" customFormat="false" customHeight="true" hidden="false" ht="10" outlineLevel="0" r="73">
      <c r="A73" s="166" t="str">
        <f aca="false">A72</f>
        <v>Max</v>
      </c>
      <c r="B73" s="166" t="n">
        <f aca="false">E27</f>
        <v>0</v>
      </c>
      <c r="C73" s="166" t="str">
        <f aca="false">IF(B73&lt;&gt;"x",IF(B73&lt;&gt;0,A73&amp;": "&amp;B73,""),"")</f>
        <v/>
      </c>
      <c r="D73" s="166"/>
      <c r="E73" s="166" t="str">
        <f aca="false">IF(C73&lt;&gt;"",VLOOKUP(C73,Intervaller,5,0),"")</f>
        <v/>
      </c>
      <c r="F73" s="166"/>
      <c r="G73" s="166"/>
      <c r="H73" s="166"/>
      <c r="I73" s="166"/>
      <c r="J73" s="166"/>
      <c r="K73" s="166"/>
      <c r="L73" s="166"/>
      <c r="M73" s="166"/>
      <c r="N73" s="166"/>
      <c r="O73" s="166"/>
    </row>
    <row collapsed="false" customFormat="false" customHeight="true" hidden="false" ht="10" outlineLevel="0" r="74">
      <c r="A74" s="166" t="str">
        <f aca="false">A73</f>
        <v>Max</v>
      </c>
      <c r="B74" s="166" t="n">
        <f aca="false">E28</f>
        <v>0</v>
      </c>
      <c r="C74" s="166" t="str">
        <f aca="false">IF(B74&lt;&gt;"x",IF(B74&lt;&gt;0,A74&amp;": "&amp;B74,""),"")</f>
        <v/>
      </c>
      <c r="D74" s="166"/>
      <c r="E74" s="166" t="str">
        <f aca="false">IF(C74&lt;&gt;"",VLOOKUP(C74,Intervaller,5,0),"")</f>
        <v/>
      </c>
      <c r="F74" s="166"/>
      <c r="G74" s="166"/>
      <c r="H74" s="166"/>
      <c r="I74" s="166"/>
      <c r="J74" s="166"/>
      <c r="K74" s="166"/>
      <c r="L74" s="166"/>
      <c r="M74" s="166"/>
      <c r="N74" s="166"/>
      <c r="O74" s="166"/>
    </row>
    <row collapsed="false" customFormat="false" customHeight="true" hidden="false" ht="10" outlineLevel="0" r="75">
      <c r="A75" s="166" t="str">
        <f aca="false">A74</f>
        <v>Max</v>
      </c>
      <c r="B75" s="166" t="n">
        <f aca="false">E29</f>
        <v>0</v>
      </c>
      <c r="C75" s="166" t="str">
        <f aca="false">IF(B75&lt;&gt;"x",IF(B75&lt;&gt;0,A75&amp;": "&amp;B75,""),"")</f>
        <v/>
      </c>
      <c r="D75" s="166"/>
      <c r="E75" s="166" t="str">
        <f aca="false">IF(C75&lt;&gt;"",VLOOKUP(C75,Intervaller,5,0),"")</f>
        <v/>
      </c>
      <c r="F75" s="166"/>
      <c r="G75" s="166"/>
      <c r="H75" s="166"/>
      <c r="I75" s="166"/>
      <c r="J75" s="166"/>
      <c r="K75" s="166"/>
      <c r="L75" s="166"/>
      <c r="M75" s="166"/>
      <c r="N75" s="166"/>
      <c r="O75" s="166"/>
    </row>
    <row collapsed="false" customFormat="false" customHeight="true" hidden="false" ht="10" outlineLevel="0" r="76">
      <c r="A76" s="166" t="str">
        <f aca="false">A75</f>
        <v>Max</v>
      </c>
      <c r="B76" s="166" t="n">
        <f aca="false">E30</f>
        <v>0</v>
      </c>
      <c r="C76" s="166" t="str">
        <f aca="false">IF(B76&lt;&gt;"x",IF(B76&lt;&gt;0,A76&amp;": "&amp;B76,""),"")</f>
        <v/>
      </c>
      <c r="D76" s="166"/>
      <c r="E76" s="166" t="str">
        <f aca="false">IF(C76&lt;&gt;"",VLOOKUP(C76,Intervaller,5,0),"")</f>
        <v/>
      </c>
      <c r="F76" s="166"/>
      <c r="G76" s="166"/>
      <c r="H76" s="166"/>
      <c r="I76" s="166"/>
      <c r="J76" s="166"/>
      <c r="K76" s="166"/>
      <c r="L76" s="166"/>
      <c r="M76" s="166"/>
      <c r="N76" s="166"/>
      <c r="O76" s="166"/>
    </row>
    <row collapsed="false" customFormat="false" customHeight="true" hidden="false" ht="10" outlineLevel="0" r="77">
      <c r="A77" s="166" t="str">
        <f aca="false">A76</f>
        <v>Max</v>
      </c>
      <c r="B77" s="166" t="n">
        <f aca="false">E31</f>
        <v>0</v>
      </c>
      <c r="C77" s="166" t="str">
        <f aca="false">IF(B77&lt;&gt;"x",IF(B77&lt;&gt;0,A77&amp;": "&amp;B77,""),"")</f>
        <v/>
      </c>
      <c r="D77" s="166"/>
      <c r="E77" s="166" t="str">
        <f aca="false">IF(C77&lt;&gt;"",VLOOKUP(C77,Intervaller,5,0),"")</f>
        <v/>
      </c>
      <c r="F77" s="166"/>
      <c r="G77" s="166"/>
      <c r="H77" s="166"/>
      <c r="I77" s="166"/>
      <c r="J77" s="166"/>
      <c r="K77" s="166"/>
      <c r="L77" s="166"/>
      <c r="M77" s="166"/>
      <c r="N77" s="166"/>
      <c r="O77" s="166"/>
    </row>
    <row collapsed="false" customFormat="false" customHeight="true" hidden="false" ht="10" outlineLevel="0" r="78">
      <c r="A78" s="166" t="str">
        <f aca="false">A77</f>
        <v>Max</v>
      </c>
      <c r="B78" s="166" t="n">
        <f aca="false">E32</f>
        <v>0</v>
      </c>
      <c r="C78" s="166" t="str">
        <f aca="false">IF(B78&lt;&gt;"x",IF(B78&lt;&gt;0,A78&amp;": "&amp;B78,""),"")</f>
        <v/>
      </c>
      <c r="D78" s="166"/>
      <c r="E78" s="166" t="str">
        <f aca="false">IF(C78&lt;&gt;"",VLOOKUP(C78,Intervaller,5,0),"")</f>
        <v/>
      </c>
      <c r="F78" s="166"/>
      <c r="G78" s="166"/>
      <c r="H78" s="166"/>
      <c r="I78" s="166"/>
      <c r="J78" s="166"/>
      <c r="K78" s="166"/>
      <c r="L78" s="166"/>
      <c r="M78" s="166"/>
      <c r="N78" s="166"/>
      <c r="O78" s="166"/>
    </row>
    <row collapsed="false" customFormat="false" customHeight="true" hidden="false" ht="10" outlineLevel="0" r="79">
      <c r="A79" s="166" t="str">
        <f aca="false">A78</f>
        <v>Max</v>
      </c>
      <c r="B79" s="166" t="n">
        <f aca="false">E33</f>
        <v>0</v>
      </c>
      <c r="C79" s="166" t="str">
        <f aca="false">IF(B79&lt;&gt;"x",IF(B79&lt;&gt;0,A79&amp;": "&amp;B79,""),"")</f>
        <v/>
      </c>
      <c r="D79" s="166"/>
      <c r="E79" s="166" t="str">
        <f aca="false">IF(C79&lt;&gt;"",VLOOKUP(C79,Intervaller,5,0),"")</f>
        <v/>
      </c>
      <c r="F79" s="166"/>
      <c r="G79" s="166"/>
      <c r="H79" s="166"/>
      <c r="I79" s="166"/>
      <c r="J79" s="166"/>
      <c r="K79" s="166"/>
      <c r="L79" s="166"/>
      <c r="M79" s="166"/>
      <c r="N79" s="166"/>
      <c r="O79" s="166"/>
    </row>
    <row collapsed="false" customFormat="false" customHeight="true" hidden="false" ht="10" outlineLevel="0" r="80">
      <c r="A80" s="166" t="str">
        <f aca="false">A79</f>
        <v>Max</v>
      </c>
      <c r="B80" s="166" t="n">
        <f aca="false">E36</f>
        <v>0</v>
      </c>
      <c r="C80" s="166" t="str">
        <f aca="false">IF(B80&lt;&gt;"x",IF(B80&lt;&gt;0,A80&amp;": "&amp;B80,""),"")</f>
        <v/>
      </c>
      <c r="D80" s="166"/>
      <c r="E80" s="166" t="str">
        <f aca="false">IF(C80&lt;&gt;"",VLOOKUP(C80,Intervaller,5,0),"")</f>
        <v/>
      </c>
      <c r="F80" s="166"/>
      <c r="G80" s="166"/>
      <c r="H80" s="166"/>
      <c r="I80" s="166"/>
      <c r="J80" s="166"/>
      <c r="K80" s="166"/>
      <c r="L80" s="166"/>
      <c r="M80" s="166"/>
      <c r="N80" s="166"/>
      <c r="O80" s="166"/>
    </row>
    <row collapsed="false" customFormat="false" customHeight="true" hidden="false" ht="10" outlineLevel="0" r="81">
      <c r="A81" s="166" t="s">
        <v>66</v>
      </c>
      <c r="B81" s="166" t="n">
        <f aca="false">F9</f>
        <v>0</v>
      </c>
      <c r="C81" s="166" t="str">
        <f aca="false">IF(B81&lt;&gt;"x",IF(B81&lt;&gt;0,A81&amp;": "&amp;B81,""),"")</f>
        <v/>
      </c>
      <c r="D81" s="166"/>
      <c r="E81" s="166" t="str">
        <f aca="false">IF(C81&lt;&gt;"",VLOOKUP(C81,Intervaller,5,0),"")</f>
        <v/>
      </c>
      <c r="F81" s="166"/>
      <c r="G81" s="166"/>
      <c r="H81" s="166"/>
      <c r="I81" s="166"/>
      <c r="J81" s="166"/>
      <c r="K81" s="166"/>
      <c r="L81" s="166"/>
      <c r="M81" s="166"/>
      <c r="N81" s="166"/>
      <c r="O81" s="166"/>
    </row>
    <row collapsed="false" customFormat="false" customHeight="true" hidden="false" ht="10" outlineLevel="0" r="82">
      <c r="A82" s="166" t="str">
        <f aca="false">A81</f>
        <v>AT</v>
      </c>
      <c r="B82" s="166" t="n">
        <f aca="false">F10</f>
        <v>0</v>
      </c>
      <c r="C82" s="166" t="str">
        <f aca="false">IF(B82&lt;&gt;"x",IF(B82&lt;&gt;0,A82&amp;": "&amp;B82,""),"")</f>
        <v/>
      </c>
      <c r="D82" s="166"/>
      <c r="E82" s="166" t="str">
        <f aca="false">IF(C82&lt;&gt;"",VLOOKUP(C82,Intervaller,5,0),"")</f>
        <v/>
      </c>
      <c r="F82" s="166"/>
      <c r="G82" s="166"/>
      <c r="H82" s="166"/>
      <c r="I82" s="166"/>
      <c r="J82" s="166"/>
      <c r="K82" s="166"/>
      <c r="L82" s="166"/>
      <c r="M82" s="166"/>
      <c r="N82" s="166"/>
      <c r="O82" s="166"/>
    </row>
    <row collapsed="false" customFormat="false" customHeight="true" hidden="false" ht="10" outlineLevel="0" r="83">
      <c r="A83" s="166" t="str">
        <f aca="false">A82</f>
        <v>AT</v>
      </c>
      <c r="B83" s="166" t="n">
        <f aca="false">F11</f>
        <v>0</v>
      </c>
      <c r="C83" s="166" t="str">
        <f aca="false">IF(B83&lt;&gt;"x",IF(B83&lt;&gt;0,A83&amp;": "&amp;B83,""),"")</f>
        <v/>
      </c>
      <c r="D83" s="166"/>
      <c r="E83" s="166" t="str">
        <f aca="false">IF(C83&lt;&gt;"",VLOOKUP(C83,Intervaller,5,0),"")</f>
        <v/>
      </c>
      <c r="F83" s="166"/>
      <c r="G83" s="166"/>
      <c r="H83" s="166"/>
      <c r="I83" s="166"/>
      <c r="J83" s="166"/>
      <c r="K83" s="166"/>
      <c r="L83" s="166"/>
      <c r="M83" s="166"/>
      <c r="N83" s="166"/>
      <c r="O83" s="166"/>
    </row>
    <row collapsed="false" customFormat="false" customHeight="true" hidden="false" ht="10" outlineLevel="0" r="84">
      <c r="A84" s="166" t="str">
        <f aca="false">A83</f>
        <v>AT</v>
      </c>
      <c r="B84" s="166" t="n">
        <f aca="false">F12</f>
        <v>0</v>
      </c>
      <c r="C84" s="166" t="str">
        <f aca="false">IF(B84&lt;&gt;"x",IF(B84&lt;&gt;0,A84&amp;": "&amp;B84,""),"")</f>
        <v/>
      </c>
      <c r="D84" s="166"/>
      <c r="E84" s="166" t="str">
        <f aca="false">IF(C84&lt;&gt;"",VLOOKUP(C84,Intervaller,5,0),"")</f>
        <v/>
      </c>
      <c r="F84" s="166"/>
      <c r="G84" s="166"/>
      <c r="H84" s="166"/>
      <c r="I84" s="166"/>
      <c r="J84" s="166"/>
      <c r="K84" s="166"/>
      <c r="L84" s="166"/>
      <c r="M84" s="166"/>
      <c r="N84" s="166"/>
      <c r="O84" s="166"/>
    </row>
    <row collapsed="false" customFormat="false" customHeight="true" hidden="false" ht="10" outlineLevel="0" r="85">
      <c r="A85" s="166" t="str">
        <f aca="false">A84</f>
        <v>AT</v>
      </c>
      <c r="B85" s="166" t="n">
        <f aca="false">F13</f>
        <v>0</v>
      </c>
      <c r="C85" s="166" t="str">
        <f aca="false">IF(B85&lt;&gt;"x",IF(B85&lt;&gt;0,A85&amp;": "&amp;B85,""),"")</f>
        <v/>
      </c>
      <c r="D85" s="166"/>
      <c r="E85" s="166" t="str">
        <f aca="false">IF(C85&lt;&gt;"",VLOOKUP(C85,Intervaller,5,0),"")</f>
        <v/>
      </c>
      <c r="F85" s="166"/>
      <c r="G85" s="166"/>
      <c r="H85" s="166"/>
      <c r="I85" s="166"/>
      <c r="J85" s="166"/>
      <c r="K85" s="166"/>
      <c r="L85" s="166"/>
      <c r="M85" s="166"/>
      <c r="N85" s="166"/>
      <c r="O85" s="166"/>
    </row>
    <row collapsed="false" customFormat="false" customHeight="true" hidden="false" ht="10" outlineLevel="0" r="86">
      <c r="A86" s="166" t="str">
        <f aca="false">A85</f>
        <v>AT</v>
      </c>
      <c r="B86" s="166" t="n">
        <f aca="false">F14</f>
        <v>0</v>
      </c>
      <c r="C86" s="166" t="str">
        <f aca="false">IF(B86&lt;&gt;"x",IF(B86&lt;&gt;0,A86&amp;": "&amp;B86,""),"")</f>
        <v/>
      </c>
      <c r="D86" s="166"/>
      <c r="E86" s="166" t="str">
        <f aca="false">IF(C86&lt;&gt;"",VLOOKUP(C86,Intervaller,5,0),"")</f>
        <v/>
      </c>
      <c r="F86" s="166"/>
      <c r="G86" s="166"/>
      <c r="H86" s="166"/>
      <c r="I86" s="166"/>
      <c r="J86" s="166"/>
      <c r="K86" s="166"/>
      <c r="L86" s="166"/>
      <c r="M86" s="166"/>
      <c r="N86" s="166"/>
      <c r="O86" s="166"/>
    </row>
    <row collapsed="false" customFormat="false" customHeight="true" hidden="false" ht="10" outlineLevel="0" r="87">
      <c r="A87" s="166" t="str">
        <f aca="false">A86</f>
        <v>AT</v>
      </c>
      <c r="B87" s="166" t="n">
        <f aca="false">F15</f>
        <v>0</v>
      </c>
      <c r="C87" s="166" t="str">
        <f aca="false">IF(B87&lt;&gt;"x",IF(B87&lt;&gt;0,A87&amp;": "&amp;B87,""),"")</f>
        <v/>
      </c>
      <c r="D87" s="166"/>
      <c r="E87" s="166" t="str">
        <f aca="false">IF(C87&lt;&gt;"",VLOOKUP(C87,Intervaller,5,0),"")</f>
        <v/>
      </c>
      <c r="F87" s="166"/>
      <c r="G87" s="166"/>
      <c r="H87" s="166"/>
      <c r="I87" s="166"/>
      <c r="J87" s="166"/>
      <c r="K87" s="166"/>
      <c r="L87" s="166"/>
      <c r="M87" s="166"/>
      <c r="N87" s="166"/>
      <c r="O87" s="166"/>
    </row>
    <row collapsed="false" customFormat="false" customHeight="true" hidden="false" ht="10" outlineLevel="0" r="88">
      <c r="A88" s="166" t="str">
        <f aca="false">A87</f>
        <v>AT</v>
      </c>
      <c r="B88" s="166" t="n">
        <f aca="false">F18</f>
        <v>0</v>
      </c>
      <c r="C88" s="166" t="str">
        <f aca="false">IF(B88&lt;&gt;"x",IF(B88&lt;&gt;0,A88&amp;": "&amp;B88,""),"")</f>
        <v/>
      </c>
      <c r="D88" s="166"/>
      <c r="E88" s="166" t="str">
        <f aca="false">IF(C88&lt;&gt;"",VLOOKUP(C88,Intervaller,5,0),"")</f>
        <v/>
      </c>
      <c r="F88" s="166"/>
      <c r="G88" s="166"/>
      <c r="H88" s="166"/>
      <c r="I88" s="166"/>
      <c r="J88" s="166"/>
      <c r="K88" s="166"/>
      <c r="L88" s="166"/>
      <c r="M88" s="166"/>
      <c r="N88" s="166"/>
      <c r="O88" s="166"/>
    </row>
    <row collapsed="false" customFormat="false" customHeight="true" hidden="false" ht="10" outlineLevel="0" r="89">
      <c r="A89" s="166" t="str">
        <f aca="false">A88</f>
        <v>AT</v>
      </c>
      <c r="B89" s="166" t="n">
        <f aca="false">F19</f>
        <v>0</v>
      </c>
      <c r="C89" s="166" t="str">
        <f aca="false">IF(B89&lt;&gt;"x",IF(B89&lt;&gt;0,A89&amp;": "&amp;B89,""),"")</f>
        <v/>
      </c>
      <c r="D89" s="166"/>
      <c r="E89" s="166" t="str">
        <f aca="false">IF(C89&lt;&gt;"",VLOOKUP(C89,Intervaller,5,0),"")</f>
        <v/>
      </c>
      <c r="F89" s="166"/>
      <c r="G89" s="166"/>
      <c r="H89" s="166"/>
      <c r="I89" s="166"/>
      <c r="J89" s="166"/>
      <c r="K89" s="166"/>
      <c r="L89" s="166"/>
      <c r="M89" s="166"/>
      <c r="N89" s="166"/>
      <c r="O89" s="166"/>
    </row>
    <row collapsed="false" customFormat="false" customHeight="true" hidden="false" ht="10" outlineLevel="0" r="90">
      <c r="A90" s="166" t="str">
        <f aca="false">A89</f>
        <v>AT</v>
      </c>
      <c r="B90" s="166" t="n">
        <f aca="false">F20</f>
        <v>0</v>
      </c>
      <c r="C90" s="166" t="str">
        <f aca="false">IF(B90&lt;&gt;"x",IF(B90&lt;&gt;0,A90&amp;": "&amp;B90,""),"")</f>
        <v/>
      </c>
      <c r="D90" s="166"/>
      <c r="E90" s="166" t="str">
        <f aca="false">IF(C90&lt;&gt;"",VLOOKUP(C90,Intervaller,5,0),"")</f>
        <v/>
      </c>
      <c r="F90" s="166"/>
      <c r="G90" s="166"/>
      <c r="H90" s="166"/>
      <c r="I90" s="166"/>
      <c r="J90" s="166"/>
      <c r="K90" s="166"/>
      <c r="L90" s="166"/>
      <c r="M90" s="166"/>
      <c r="N90" s="166"/>
      <c r="O90" s="166"/>
    </row>
    <row collapsed="false" customFormat="false" customHeight="true" hidden="false" ht="10" outlineLevel="0" r="91">
      <c r="A91" s="166" t="str">
        <f aca="false">A90</f>
        <v>AT</v>
      </c>
      <c r="B91" s="166" t="n">
        <f aca="false">F21</f>
        <v>0</v>
      </c>
      <c r="C91" s="166" t="str">
        <f aca="false">IF(B91&lt;&gt;"x",IF(B91&lt;&gt;0,A91&amp;": "&amp;B91,""),"")</f>
        <v/>
      </c>
      <c r="D91" s="166"/>
      <c r="E91" s="166" t="str">
        <f aca="false">IF(C91&lt;&gt;"",VLOOKUP(C91,Intervaller,5,0),"")</f>
        <v/>
      </c>
      <c r="F91" s="166"/>
      <c r="G91" s="166"/>
      <c r="H91" s="166"/>
      <c r="I91" s="166"/>
      <c r="J91" s="166"/>
      <c r="K91" s="166"/>
      <c r="L91" s="166"/>
      <c r="M91" s="166"/>
      <c r="N91" s="166"/>
      <c r="O91" s="166"/>
    </row>
    <row collapsed="false" customFormat="false" customHeight="true" hidden="false" ht="10" outlineLevel="0" r="92">
      <c r="A92" s="166" t="str">
        <f aca="false">A91</f>
        <v>AT</v>
      </c>
      <c r="B92" s="166" t="n">
        <f aca="false">F22</f>
        <v>0</v>
      </c>
      <c r="C92" s="166" t="str">
        <f aca="false">IF(B92&lt;&gt;"x",IF(B92&lt;&gt;0,A92&amp;": "&amp;B92,""),"")</f>
        <v/>
      </c>
      <c r="D92" s="166"/>
      <c r="E92" s="166" t="str">
        <f aca="false">IF(C92&lt;&gt;"",VLOOKUP(C92,Intervaller,5,0),"")</f>
        <v/>
      </c>
      <c r="F92" s="166"/>
      <c r="G92" s="166"/>
      <c r="H92" s="166"/>
      <c r="I92" s="166"/>
      <c r="J92" s="166"/>
      <c r="K92" s="166"/>
      <c r="L92" s="166"/>
      <c r="M92" s="166"/>
      <c r="N92" s="166"/>
      <c r="O92" s="166"/>
    </row>
    <row collapsed="false" customFormat="false" customHeight="true" hidden="false" ht="10" outlineLevel="0" r="93">
      <c r="A93" s="166" t="str">
        <f aca="false">A92</f>
        <v>AT</v>
      </c>
      <c r="B93" s="166" t="n">
        <f aca="false">F23</f>
        <v>0</v>
      </c>
      <c r="C93" s="166" t="str">
        <f aca="false">IF(B93&lt;&gt;"x",IF(B93&lt;&gt;0,A93&amp;": "&amp;B93,""),"")</f>
        <v/>
      </c>
      <c r="D93" s="166"/>
      <c r="E93" s="166" t="str">
        <f aca="false">IF(C93&lt;&gt;"",VLOOKUP(C93,Intervaller,5,0),"")</f>
        <v/>
      </c>
      <c r="F93" s="166"/>
      <c r="G93" s="166"/>
      <c r="H93" s="166"/>
      <c r="I93" s="166"/>
      <c r="J93" s="166"/>
      <c r="K93" s="166"/>
      <c r="L93" s="166"/>
      <c r="M93" s="166"/>
      <c r="N93" s="166"/>
      <c r="O93" s="166"/>
    </row>
    <row collapsed="false" customFormat="false" customHeight="true" hidden="false" ht="10" outlineLevel="0" r="94">
      <c r="A94" s="166" t="str">
        <f aca="false">A93</f>
        <v>AT</v>
      </c>
      <c r="B94" s="166" t="n">
        <f aca="false">F24</f>
        <v>0</v>
      </c>
      <c r="C94" s="166" t="str">
        <f aca="false">IF(B94&lt;&gt;"x",IF(B94&lt;&gt;0,A94&amp;": "&amp;B94,""),"")</f>
        <v/>
      </c>
      <c r="D94" s="166"/>
      <c r="E94" s="166" t="str">
        <f aca="false">IF(C94&lt;&gt;"",VLOOKUP(C94,Intervaller,5,0),"")</f>
        <v/>
      </c>
      <c r="F94" s="166"/>
      <c r="G94" s="166"/>
      <c r="H94" s="166"/>
      <c r="I94" s="166"/>
      <c r="J94" s="166"/>
      <c r="K94" s="166"/>
      <c r="L94" s="166"/>
      <c r="M94" s="166"/>
      <c r="N94" s="166"/>
      <c r="O94" s="166"/>
    </row>
    <row collapsed="false" customFormat="false" customHeight="true" hidden="false" ht="10" outlineLevel="0" r="95">
      <c r="A95" s="166" t="str">
        <f aca="false">A94</f>
        <v>AT</v>
      </c>
      <c r="B95" s="166" t="n">
        <f aca="false">F27</f>
        <v>0</v>
      </c>
      <c r="C95" s="166" t="str">
        <f aca="false">IF(B95&lt;&gt;"x",IF(B95&lt;&gt;0,A95&amp;": "&amp;B95,""),"")</f>
        <v/>
      </c>
      <c r="D95" s="166"/>
      <c r="E95" s="166" t="str">
        <f aca="false">IF(C95&lt;&gt;"",VLOOKUP(C95,Intervaller,5,0),"")</f>
        <v/>
      </c>
      <c r="F95" s="166"/>
      <c r="G95" s="166"/>
      <c r="H95" s="166"/>
      <c r="I95" s="166"/>
      <c r="J95" s="166"/>
      <c r="K95" s="166"/>
      <c r="L95" s="166"/>
      <c r="M95" s="166"/>
      <c r="N95" s="166"/>
      <c r="O95" s="166"/>
    </row>
    <row collapsed="false" customFormat="false" customHeight="true" hidden="false" ht="10" outlineLevel="0" r="96">
      <c r="A96" s="166" t="str">
        <f aca="false">A95</f>
        <v>AT</v>
      </c>
      <c r="B96" s="166" t="n">
        <f aca="false">F28</f>
        <v>0</v>
      </c>
      <c r="C96" s="166" t="str">
        <f aca="false">IF(B96&lt;&gt;"x",IF(B96&lt;&gt;0,A96&amp;": "&amp;B96,""),"")</f>
        <v/>
      </c>
      <c r="D96" s="166"/>
      <c r="E96" s="166" t="str">
        <f aca="false">IF(C96&lt;&gt;"",VLOOKUP(C96,Intervaller,5,0),"")</f>
        <v/>
      </c>
      <c r="F96" s="166"/>
      <c r="G96" s="166"/>
      <c r="H96" s="166"/>
      <c r="I96" s="166"/>
      <c r="J96" s="166"/>
      <c r="K96" s="166"/>
      <c r="L96" s="166"/>
      <c r="M96" s="166"/>
      <c r="N96" s="166"/>
      <c r="O96" s="166"/>
    </row>
    <row collapsed="false" customFormat="false" customHeight="true" hidden="false" ht="10" outlineLevel="0" r="97">
      <c r="A97" s="166" t="str">
        <f aca="false">A96</f>
        <v>AT</v>
      </c>
      <c r="B97" s="166" t="n">
        <f aca="false">F29</f>
        <v>0</v>
      </c>
      <c r="C97" s="166" t="str">
        <f aca="false">IF(B97&lt;&gt;"x",IF(B97&lt;&gt;0,A97&amp;": "&amp;B97,""),"")</f>
        <v/>
      </c>
      <c r="D97" s="166"/>
      <c r="E97" s="166" t="str">
        <f aca="false">IF(C97&lt;&gt;"",VLOOKUP(C97,Intervaller,5,0),"")</f>
        <v/>
      </c>
      <c r="F97" s="166"/>
      <c r="G97" s="166"/>
      <c r="H97" s="166"/>
      <c r="I97" s="166"/>
      <c r="J97" s="166"/>
      <c r="K97" s="166"/>
      <c r="L97" s="166"/>
      <c r="M97" s="166"/>
      <c r="N97" s="166"/>
      <c r="O97" s="166"/>
    </row>
    <row collapsed="false" customFormat="false" customHeight="true" hidden="false" ht="10" outlineLevel="0" r="98">
      <c r="A98" s="166" t="str">
        <f aca="false">A97</f>
        <v>AT</v>
      </c>
      <c r="B98" s="166" t="n">
        <f aca="false">F30</f>
        <v>0</v>
      </c>
      <c r="C98" s="166" t="str">
        <f aca="false">IF(B98&lt;&gt;"x",IF(B98&lt;&gt;0,A98&amp;": "&amp;B98,""),"")</f>
        <v/>
      </c>
      <c r="D98" s="166"/>
      <c r="E98" s="166" t="str">
        <f aca="false">IF(C98&lt;&gt;"",VLOOKUP(C98,Intervaller,5,0),"")</f>
        <v/>
      </c>
      <c r="F98" s="166"/>
      <c r="G98" s="166"/>
      <c r="H98" s="166"/>
      <c r="I98" s="166"/>
      <c r="J98" s="166"/>
      <c r="K98" s="166"/>
      <c r="L98" s="166"/>
      <c r="M98" s="166"/>
      <c r="N98" s="166"/>
      <c r="O98" s="166"/>
    </row>
    <row collapsed="false" customFormat="false" customHeight="true" hidden="false" ht="10" outlineLevel="0" r="99">
      <c r="A99" s="166" t="str">
        <f aca="false">A98</f>
        <v>AT</v>
      </c>
      <c r="B99" s="166" t="n">
        <f aca="false">F31</f>
        <v>0</v>
      </c>
      <c r="C99" s="166" t="str">
        <f aca="false">IF(B99&lt;&gt;"x",IF(B99&lt;&gt;0,A99&amp;": "&amp;B99,""),"")</f>
        <v/>
      </c>
      <c r="D99" s="166"/>
      <c r="E99" s="166" t="str">
        <f aca="false">IF(C99&lt;&gt;"",VLOOKUP(C99,Intervaller,5,0),"")</f>
        <v/>
      </c>
      <c r="F99" s="166"/>
      <c r="G99" s="166"/>
      <c r="H99" s="166"/>
      <c r="I99" s="166"/>
      <c r="J99" s="166"/>
      <c r="K99" s="166"/>
      <c r="L99" s="166"/>
      <c r="M99" s="166"/>
      <c r="N99" s="166"/>
      <c r="O99" s="166"/>
    </row>
    <row collapsed="false" customFormat="false" customHeight="true" hidden="false" ht="10" outlineLevel="0" r="100">
      <c r="A100" s="166" t="str">
        <f aca="false">A99</f>
        <v>AT</v>
      </c>
      <c r="B100" s="166" t="n">
        <f aca="false">F32</f>
        <v>0</v>
      </c>
      <c r="C100" s="166" t="str">
        <f aca="false">IF(B100&lt;&gt;"x",IF(B100&lt;&gt;0,A100&amp;": "&amp;B100,""),"")</f>
        <v/>
      </c>
      <c r="D100" s="166"/>
      <c r="E100" s="166" t="str">
        <f aca="false">IF(C100&lt;&gt;"",VLOOKUP(C100,Intervaller,5,0),"")</f>
        <v/>
      </c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</row>
    <row collapsed="false" customFormat="false" customHeight="true" hidden="false" ht="10" outlineLevel="0" r="101">
      <c r="A101" s="166" t="str">
        <f aca="false">A100</f>
        <v>AT</v>
      </c>
      <c r="B101" s="166" t="n">
        <f aca="false">F33</f>
        <v>0</v>
      </c>
      <c r="C101" s="166" t="str">
        <f aca="false">IF(B101&lt;&gt;"x",IF(B101&lt;&gt;0,A101&amp;": "&amp;B101,""),"")</f>
        <v/>
      </c>
      <c r="D101" s="166"/>
      <c r="E101" s="166" t="str">
        <f aca="false">IF(C101&lt;&gt;"",VLOOKUP(C101,Intervaller,5,0),"")</f>
        <v/>
      </c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</row>
    <row collapsed="false" customFormat="false" customHeight="true" hidden="false" ht="10" outlineLevel="0" r="102">
      <c r="A102" s="166" t="str">
        <f aca="false">A101</f>
        <v>AT</v>
      </c>
      <c r="B102" s="166" t="n">
        <f aca="false">F36</f>
        <v>0</v>
      </c>
      <c r="C102" s="166" t="str">
        <f aca="false">IF(B102&lt;&gt;"x",IF(B102&lt;&gt;0,A102&amp;": "&amp;B102,""),"")</f>
        <v/>
      </c>
      <c r="D102" s="166"/>
      <c r="E102" s="166" t="str">
        <f aca="false">IF(C102&lt;&gt;"",VLOOKUP(C102,Intervaller,5,0),"")</f>
        <v/>
      </c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</row>
    <row collapsed="false" customFormat="false" customHeight="true" hidden="false" ht="10" outlineLevel="0" r="103">
      <c r="A103" s="166" t="s">
        <v>85</v>
      </c>
      <c r="B103" s="166" t="n">
        <f aca="false">G9</f>
        <v>0</v>
      </c>
      <c r="C103" s="166" t="str">
        <f aca="false">IF(B103&lt;&gt;"x",IF(B103&lt;&gt;0,A103&amp;": "&amp;B103,""),"")</f>
        <v/>
      </c>
      <c r="D103" s="166"/>
      <c r="E103" s="166" t="str">
        <f aca="false">IF(C103&lt;&gt;"",VLOOKUP(C103,Intervaller,5,0),"")</f>
        <v/>
      </c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</row>
    <row collapsed="false" customFormat="false" customHeight="true" hidden="false" ht="10" outlineLevel="0" r="104">
      <c r="A104" s="166" t="str">
        <f aca="false">A103</f>
        <v>Sub-AT</v>
      </c>
      <c r="B104" s="166" t="str">
        <f aca="false">G10</f>
        <v/>
      </c>
      <c r="C104" s="166" t="str">
        <f aca="false">IF(B104&lt;&gt;"x",IF(B104&lt;&gt;0,A104&amp;": "&amp;B104,""),"")</f>
        <v/>
      </c>
      <c r="D104" s="166"/>
      <c r="E104" s="166" t="str">
        <f aca="false">IF(C104&lt;&gt;"",VLOOKUP(C104,Intervaller,5,0),"")</f>
        <v/>
      </c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</row>
    <row collapsed="false" customFormat="false" customHeight="true" hidden="false" ht="10" outlineLevel="0" r="105">
      <c r="A105" s="166" t="str">
        <f aca="false">A104</f>
        <v>Sub-AT</v>
      </c>
      <c r="B105" s="166" t="n">
        <f aca="false">G11</f>
        <v>0</v>
      </c>
      <c r="C105" s="166" t="str">
        <f aca="false">IF(B105&lt;&gt;"x",IF(B105&lt;&gt;0,A105&amp;": "&amp;B105,""),"")</f>
        <v/>
      </c>
      <c r="D105" s="166"/>
      <c r="E105" s="166" t="str">
        <f aca="false">IF(C105&lt;&gt;"",VLOOKUP(C105,Intervaller,5,0),"")</f>
        <v/>
      </c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</row>
    <row collapsed="false" customFormat="false" customHeight="true" hidden="false" ht="10" outlineLevel="0" r="106">
      <c r="A106" s="166" t="str">
        <f aca="false">A105</f>
        <v>Sub-AT</v>
      </c>
      <c r="B106" s="166" t="n">
        <f aca="false">G12</f>
        <v>0</v>
      </c>
      <c r="C106" s="166" t="str">
        <f aca="false">IF(B106&lt;&gt;"x",IF(B106&lt;&gt;0,A106&amp;": "&amp;B106,""),"")</f>
        <v/>
      </c>
      <c r="D106" s="166"/>
      <c r="E106" s="166" t="str">
        <f aca="false">IF(C106&lt;&gt;"",VLOOKUP(C106,Intervaller,5,0),"")</f>
        <v/>
      </c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</row>
    <row collapsed="false" customFormat="false" customHeight="true" hidden="false" ht="10" outlineLevel="0" r="107">
      <c r="A107" s="166" t="str">
        <f aca="false">A106</f>
        <v>Sub-AT</v>
      </c>
      <c r="B107" s="166" t="n">
        <f aca="false">G13</f>
        <v>0</v>
      </c>
      <c r="C107" s="166" t="str">
        <f aca="false">IF(B107&lt;&gt;"x",IF(B107&lt;&gt;0,A107&amp;": "&amp;B107,""),"")</f>
        <v/>
      </c>
      <c r="D107" s="166"/>
      <c r="E107" s="166" t="str">
        <f aca="false">IF(C107&lt;&gt;"",VLOOKUP(C107,Intervaller,5,0),"")</f>
        <v/>
      </c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</row>
    <row collapsed="false" customFormat="false" customHeight="true" hidden="false" ht="10" outlineLevel="0" r="108">
      <c r="A108" s="166" t="str">
        <f aca="false">A107</f>
        <v>Sub-AT</v>
      </c>
      <c r="B108" s="166" t="n">
        <f aca="false">G14</f>
        <v>0</v>
      </c>
      <c r="C108" s="166" t="str">
        <f aca="false">IF(B108&lt;&gt;"x",IF(B108&lt;&gt;0,A108&amp;": "&amp;B108,""),"")</f>
        <v/>
      </c>
      <c r="D108" s="166"/>
      <c r="E108" s="166" t="str">
        <f aca="false">IF(C108&lt;&gt;"",VLOOKUP(C108,Intervaller,5,0),"")</f>
        <v/>
      </c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</row>
    <row collapsed="false" customFormat="false" customHeight="true" hidden="false" ht="10" outlineLevel="0" r="109">
      <c r="A109" s="166" t="str">
        <f aca="false">A108</f>
        <v>Sub-AT</v>
      </c>
      <c r="B109" s="166" t="n">
        <f aca="false">G15</f>
        <v>0</v>
      </c>
      <c r="C109" s="166" t="str">
        <f aca="false">IF(B109&lt;&gt;"x",IF(B109&lt;&gt;0,A109&amp;": "&amp;B109,""),"")</f>
        <v/>
      </c>
      <c r="D109" s="166"/>
      <c r="E109" s="166" t="str">
        <f aca="false">IF(C109&lt;&gt;"",VLOOKUP(C109,Intervaller,5,0),"")</f>
        <v/>
      </c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</row>
    <row collapsed="false" customFormat="false" customHeight="true" hidden="false" ht="10" outlineLevel="0" r="110">
      <c r="A110" s="166" t="str">
        <f aca="false">A109</f>
        <v>Sub-AT</v>
      </c>
      <c r="B110" s="166" t="n">
        <f aca="false">G18</f>
        <v>0</v>
      </c>
      <c r="C110" s="166" t="str">
        <f aca="false">IF(B110&lt;&gt;"x",IF(B110&lt;&gt;0,A110&amp;": "&amp;B110,""),"")</f>
        <v/>
      </c>
      <c r="D110" s="166"/>
      <c r="E110" s="166" t="str">
        <f aca="false">IF(C110&lt;&gt;"",VLOOKUP(C110,Intervaller,5,0),"")</f>
        <v/>
      </c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</row>
    <row collapsed="false" customFormat="false" customHeight="true" hidden="false" ht="10" outlineLevel="0" r="111">
      <c r="A111" s="166" t="str">
        <f aca="false">A110</f>
        <v>Sub-AT</v>
      </c>
      <c r="B111" s="166" t="n">
        <f aca="false">G19</f>
        <v>0</v>
      </c>
      <c r="C111" s="166" t="str">
        <f aca="false">IF(B111&lt;&gt;"x",IF(B111&lt;&gt;0,A111&amp;": "&amp;B111,""),"")</f>
        <v/>
      </c>
      <c r="D111" s="166"/>
      <c r="E111" s="166" t="str">
        <f aca="false">IF(C111&lt;&gt;"",VLOOKUP(C111,Intervaller,5,0),"")</f>
        <v/>
      </c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</row>
    <row collapsed="false" customFormat="false" customHeight="true" hidden="false" ht="10" outlineLevel="0" r="112">
      <c r="A112" s="166" t="str">
        <f aca="false">A111</f>
        <v>Sub-AT</v>
      </c>
      <c r="B112" s="166" t="n">
        <f aca="false">G20</f>
        <v>0</v>
      </c>
      <c r="C112" s="166" t="str">
        <f aca="false">IF(B112&lt;&gt;"x",IF(B112&lt;&gt;0,A112&amp;": "&amp;B112,""),"")</f>
        <v/>
      </c>
      <c r="D112" s="166"/>
      <c r="E112" s="166" t="str">
        <f aca="false">IF(C112&lt;&gt;"",VLOOKUP(C112,Intervaller,5,0),"")</f>
        <v/>
      </c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</row>
    <row collapsed="false" customFormat="false" customHeight="true" hidden="false" ht="10" outlineLevel="0" r="113">
      <c r="A113" s="166" t="str">
        <f aca="false">A112</f>
        <v>Sub-AT</v>
      </c>
      <c r="B113" s="166" t="n">
        <f aca="false">G21</f>
        <v>0</v>
      </c>
      <c r="C113" s="166" t="str">
        <f aca="false">IF(B113&lt;&gt;"x",IF(B113&lt;&gt;0,A113&amp;": "&amp;B113,""),"")</f>
        <v/>
      </c>
      <c r="D113" s="166"/>
      <c r="E113" s="166" t="str">
        <f aca="false">IF(C113&lt;&gt;"",VLOOKUP(C113,Intervaller,5,0),"")</f>
        <v/>
      </c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</row>
    <row collapsed="false" customFormat="false" customHeight="true" hidden="false" ht="10" outlineLevel="0" r="114">
      <c r="A114" s="166" t="str">
        <f aca="false">A113</f>
        <v>Sub-AT</v>
      </c>
      <c r="B114" s="166" t="n">
        <f aca="false">G22</f>
        <v>0</v>
      </c>
      <c r="C114" s="166" t="str">
        <f aca="false">IF(B114&lt;&gt;"x",IF(B114&lt;&gt;0,A114&amp;": "&amp;B114,""),"")</f>
        <v/>
      </c>
      <c r="D114" s="166"/>
      <c r="E114" s="166" t="str">
        <f aca="false">IF(C114&lt;&gt;"",VLOOKUP(C114,Intervaller,5,0),"")</f>
        <v/>
      </c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</row>
    <row collapsed="false" customFormat="false" customHeight="true" hidden="false" ht="10" outlineLevel="0" r="115">
      <c r="A115" s="166" t="str">
        <f aca="false">A114</f>
        <v>Sub-AT</v>
      </c>
      <c r="B115" s="166" t="n">
        <f aca="false">G23</f>
        <v>0</v>
      </c>
      <c r="C115" s="166" t="str">
        <f aca="false">IF(B115&lt;&gt;"x",IF(B115&lt;&gt;0,A115&amp;": "&amp;B115,""),"")</f>
        <v/>
      </c>
      <c r="D115" s="166"/>
      <c r="E115" s="166" t="str">
        <f aca="false">IF(C115&lt;&gt;"",VLOOKUP(C115,Intervaller,5,0),"")</f>
        <v/>
      </c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</row>
    <row collapsed="false" customFormat="false" customHeight="true" hidden="false" ht="10" outlineLevel="0" r="116">
      <c r="A116" s="166" t="str">
        <f aca="false">A115</f>
        <v>Sub-AT</v>
      </c>
      <c r="B116" s="166" t="str">
        <f aca="false">G24</f>
        <v/>
      </c>
      <c r="C116" s="166" t="str">
        <f aca="false">IF(B116&lt;&gt;"x",IF(B116&lt;&gt;0,A116&amp;": "&amp;B116,""),"")</f>
        <v/>
      </c>
      <c r="D116" s="166"/>
      <c r="E116" s="166" t="str">
        <f aca="false">IF(C116&lt;&gt;"",VLOOKUP(C116,Intervaller,5,0),"")</f>
        <v/>
      </c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</row>
    <row collapsed="false" customFormat="false" customHeight="true" hidden="false" ht="10" outlineLevel="0" r="117">
      <c r="A117" s="166" t="str">
        <f aca="false">A116</f>
        <v>Sub-AT</v>
      </c>
      <c r="B117" s="166" t="n">
        <f aca="false">G27</f>
        <v>0</v>
      </c>
      <c r="C117" s="166" t="str">
        <f aca="false">IF(B117&lt;&gt;"x",IF(B117&lt;&gt;0,A117&amp;": "&amp;B117,""),"")</f>
        <v/>
      </c>
      <c r="D117" s="166"/>
      <c r="E117" s="166" t="str">
        <f aca="false">IF(C117&lt;&gt;"",VLOOKUP(C117,Intervaller,5,0),"")</f>
        <v/>
      </c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</row>
    <row collapsed="false" customFormat="false" customHeight="true" hidden="false" ht="10" outlineLevel="0" r="118">
      <c r="A118" s="166" t="str">
        <f aca="false">A117</f>
        <v>Sub-AT</v>
      </c>
      <c r="B118" s="166" t="n">
        <f aca="false">G28</f>
        <v>0</v>
      </c>
      <c r="C118" s="166" t="str">
        <f aca="false">IF(B118&lt;&gt;"x",IF(B118&lt;&gt;0,A118&amp;": "&amp;B118,""),"")</f>
        <v/>
      </c>
      <c r="D118" s="166"/>
      <c r="E118" s="166" t="str">
        <f aca="false">IF(C118&lt;&gt;"",VLOOKUP(C118,Intervaller,5,0),"")</f>
        <v/>
      </c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</row>
    <row collapsed="false" customFormat="false" customHeight="true" hidden="false" ht="10" outlineLevel="0" r="119">
      <c r="A119" s="166" t="str">
        <f aca="false">A118</f>
        <v>Sub-AT</v>
      </c>
      <c r="B119" s="166" t="n">
        <f aca="false">G29</f>
        <v>0</v>
      </c>
      <c r="C119" s="166" t="str">
        <f aca="false">IF(B119&lt;&gt;"x",IF(B119&lt;&gt;0,A119&amp;": "&amp;B119,""),"")</f>
        <v/>
      </c>
      <c r="D119" s="166"/>
      <c r="E119" s="166" t="str">
        <f aca="false">IF(C119&lt;&gt;"",VLOOKUP(C119,Intervaller,5,0),"")</f>
        <v/>
      </c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</row>
    <row collapsed="false" customFormat="false" customHeight="true" hidden="false" ht="10" outlineLevel="0" r="120">
      <c r="A120" s="166" t="str">
        <f aca="false">A119</f>
        <v>Sub-AT</v>
      </c>
      <c r="B120" s="166" t="n">
        <f aca="false">G30</f>
        <v>0</v>
      </c>
      <c r="C120" s="166" t="str">
        <f aca="false">IF(B120&lt;&gt;"x",IF(B120&lt;&gt;0,A120&amp;": "&amp;B120,""),"")</f>
        <v/>
      </c>
      <c r="D120" s="166"/>
      <c r="E120" s="166" t="str">
        <f aca="false">IF(C120&lt;&gt;"",VLOOKUP(C120,Intervaller,5,0),"")</f>
        <v/>
      </c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</row>
    <row collapsed="false" customFormat="false" customHeight="true" hidden="false" ht="10" outlineLevel="0" r="121">
      <c r="A121" s="166" t="str">
        <f aca="false">A120</f>
        <v>Sub-AT</v>
      </c>
      <c r="B121" s="166" t="n">
        <f aca="false">G31</f>
        <v>0</v>
      </c>
      <c r="C121" s="166" t="str">
        <f aca="false">IF(B121&lt;&gt;"x",IF(B121&lt;&gt;0,A121&amp;": "&amp;B121,""),"")</f>
        <v/>
      </c>
      <c r="D121" s="166"/>
      <c r="E121" s="166" t="str">
        <f aca="false">IF(C121&lt;&gt;"",VLOOKUP(C121,Intervaller,5,0),"")</f>
        <v/>
      </c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</row>
    <row collapsed="false" customFormat="false" customHeight="true" hidden="false" ht="10" outlineLevel="0" r="122">
      <c r="A122" s="166" t="str">
        <f aca="false">A121</f>
        <v>Sub-AT</v>
      </c>
      <c r="B122" s="166" t="n">
        <f aca="false">G32</f>
        <v>0</v>
      </c>
      <c r="C122" s="166" t="str">
        <f aca="false">IF(B122&lt;&gt;"x",IF(B122&lt;&gt;0,A122&amp;": "&amp;B122,""),"")</f>
        <v/>
      </c>
      <c r="D122" s="166"/>
      <c r="E122" s="166" t="str">
        <f aca="false">IF(C122&lt;&gt;"",VLOOKUP(C122,Intervaller,5,0),"")</f>
        <v/>
      </c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</row>
    <row collapsed="false" customFormat="false" customHeight="true" hidden="false" ht="10" outlineLevel="0" r="123">
      <c r="A123" s="166" t="str">
        <f aca="false">A122</f>
        <v>Sub-AT</v>
      </c>
      <c r="B123" s="166" t="str">
        <f aca="false">G33</f>
        <v/>
      </c>
      <c r="C123" s="166" t="str">
        <f aca="false">IF(B123&lt;&gt;"x",IF(B123&lt;&gt;0,A123&amp;": "&amp;B123,""),"")</f>
        <v/>
      </c>
      <c r="D123" s="166"/>
      <c r="E123" s="166" t="str">
        <f aca="false">IF(C123&lt;&gt;"",VLOOKUP(C123,Intervaller,5,0),"")</f>
        <v/>
      </c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</row>
    <row collapsed="false" customFormat="false" customHeight="true" hidden="false" ht="10" outlineLevel="0" r="124">
      <c r="A124" s="166" t="str">
        <f aca="false">A123</f>
        <v>Sub-AT</v>
      </c>
      <c r="B124" s="166" t="n">
        <f aca="false">G36</f>
        <v>0</v>
      </c>
      <c r="C124" s="166" t="str">
        <f aca="false">IF(B124&lt;&gt;"x",IF(B124&lt;&gt;0,A124&amp;": "&amp;B124,""),"")</f>
        <v/>
      </c>
      <c r="D124" s="166"/>
      <c r="E124" s="166" t="str">
        <f aca="false">IF(C124&lt;&gt;"",VLOOKUP(C124,Intervaller,5,0),"")</f>
        <v/>
      </c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</row>
    <row collapsed="false" customFormat="false" customHeight="true" hidden="false" ht="10" outlineLevel="0" r="125">
      <c r="A125" s="166" t="s">
        <v>112</v>
      </c>
      <c r="B125" s="166" t="n">
        <f aca="false">H9</f>
        <v>0</v>
      </c>
      <c r="C125" s="166" t="str">
        <f aca="false">IF(B125&lt;&gt;"x",IF(B125&lt;&gt;0,A125&amp;": "&amp;B125,""),"")</f>
        <v/>
      </c>
      <c r="D125" s="166"/>
      <c r="E125" s="166" t="str">
        <f aca="false">IF(C125&lt;&gt;"",VLOOKUP(C125,Intervaller,5,0),"")</f>
        <v/>
      </c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</row>
    <row collapsed="false" customFormat="false" customHeight="true" hidden="false" ht="10" outlineLevel="0" r="126">
      <c r="A126" s="166" t="str">
        <f aca="false">A125</f>
        <v>IG</v>
      </c>
      <c r="B126" s="166" t="str">
        <f aca="false">H10</f>
        <v/>
      </c>
      <c r="C126" s="166" t="str">
        <f aca="false">IF(B126&lt;&gt;"x",IF(B126&lt;&gt;0,A126&amp;": "&amp;B126,""),"")</f>
        <v/>
      </c>
      <c r="D126" s="166"/>
      <c r="E126" s="166" t="str">
        <f aca="false">IF(C126&lt;&gt;"",VLOOKUP(C126,Intervaller,5,0),"")</f>
        <v/>
      </c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</row>
    <row collapsed="false" customFormat="false" customHeight="true" hidden="false" ht="10" outlineLevel="0" r="127">
      <c r="A127" s="166" t="str">
        <f aca="false">A126</f>
        <v>IG</v>
      </c>
      <c r="B127" s="166" t="n">
        <f aca="false">H11</f>
        <v>0</v>
      </c>
      <c r="C127" s="166" t="str">
        <f aca="false">IF(B127&lt;&gt;"x",IF(B127&lt;&gt;0,A127&amp;": "&amp;B127,""),"")</f>
        <v/>
      </c>
      <c r="D127" s="166"/>
      <c r="E127" s="166" t="str">
        <f aca="false">IF(C127&lt;&gt;"",VLOOKUP(C127,Intervaller,5,0),"")</f>
        <v/>
      </c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</row>
    <row collapsed="false" customFormat="false" customHeight="true" hidden="false" ht="10" outlineLevel="0" r="128">
      <c r="A128" s="166" t="str">
        <f aca="false">A127</f>
        <v>IG</v>
      </c>
      <c r="B128" s="166" t="str">
        <f aca="false">H12</f>
        <v/>
      </c>
      <c r="C128" s="166" t="str">
        <f aca="false">IF(B128&lt;&gt;"x",IF(B128&lt;&gt;0,A128&amp;": "&amp;B128,""),"")</f>
        <v/>
      </c>
      <c r="D128" s="166"/>
      <c r="E128" s="166" t="str">
        <f aca="false">IF(C128&lt;&gt;"",VLOOKUP(C128,Intervaller,5,0),"")</f>
        <v/>
      </c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</row>
    <row collapsed="false" customFormat="false" customHeight="true" hidden="false" ht="10" outlineLevel="0" r="129">
      <c r="A129" s="166" t="str">
        <f aca="false">A128</f>
        <v>IG</v>
      </c>
      <c r="B129" s="166" t="n">
        <f aca="false">H13</f>
        <v>0</v>
      </c>
      <c r="C129" s="166" t="str">
        <f aca="false">IF(B129&lt;&gt;"x",IF(B129&lt;&gt;0,A129&amp;": "&amp;B129,""),"")</f>
        <v/>
      </c>
      <c r="D129" s="166"/>
      <c r="E129" s="166" t="str">
        <f aca="false">IF(C129&lt;&gt;"",VLOOKUP(C129,Intervaller,5,0),"")</f>
        <v/>
      </c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</row>
    <row collapsed="false" customFormat="false" customHeight="true" hidden="false" ht="10" outlineLevel="0" r="130">
      <c r="A130" s="166" t="str">
        <f aca="false">A129</f>
        <v>IG</v>
      </c>
      <c r="B130" s="166" t="n">
        <f aca="false">H14</f>
        <v>0</v>
      </c>
      <c r="C130" s="166" t="str">
        <f aca="false">IF(B130&lt;&gt;"x",IF(B130&lt;&gt;0,A130&amp;": "&amp;B130,""),"")</f>
        <v/>
      </c>
      <c r="D130" s="166"/>
      <c r="E130" s="166" t="str">
        <f aca="false">IF(C130&lt;&gt;"",VLOOKUP(C130,Intervaller,5,0),"")</f>
        <v/>
      </c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</row>
    <row collapsed="false" customFormat="false" customHeight="true" hidden="false" ht="10" outlineLevel="0" r="131">
      <c r="A131" s="166" t="str">
        <f aca="false">A130</f>
        <v>IG</v>
      </c>
      <c r="B131" s="166" t="n">
        <f aca="false">H15</f>
        <v>0</v>
      </c>
      <c r="C131" s="166" t="str">
        <f aca="false">IF(B131&lt;&gt;"x",IF(B131&lt;&gt;0,A131&amp;": "&amp;B131,""),"")</f>
        <v/>
      </c>
      <c r="D131" s="166"/>
      <c r="E131" s="166" t="str">
        <f aca="false">IF(C131&lt;&gt;"",VLOOKUP(C131,Intervaller,5,0),"")</f>
        <v/>
      </c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</row>
    <row collapsed="false" customFormat="false" customHeight="true" hidden="false" ht="10" outlineLevel="0" r="132">
      <c r="A132" s="166" t="str">
        <f aca="false">A131</f>
        <v>IG</v>
      </c>
      <c r="B132" s="166" t="n">
        <f aca="false">H18</f>
        <v>0</v>
      </c>
      <c r="C132" s="166" t="str">
        <f aca="false">IF(B132&lt;&gt;"x",IF(B132&lt;&gt;0,A132&amp;": "&amp;B132,""),"")</f>
        <v/>
      </c>
      <c r="D132" s="166"/>
      <c r="E132" s="166" t="str">
        <f aca="false">IF(C132&lt;&gt;"",VLOOKUP(C132,Intervaller,5,0),"")</f>
        <v/>
      </c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</row>
    <row collapsed="false" customFormat="false" customHeight="true" hidden="false" ht="10" outlineLevel="0" r="133">
      <c r="A133" s="166" t="str">
        <f aca="false">A132</f>
        <v>IG</v>
      </c>
      <c r="B133" s="166" t="n">
        <f aca="false">H19</f>
        <v>0</v>
      </c>
      <c r="C133" s="166" t="str">
        <f aca="false">IF(B133&lt;&gt;"x",IF(B133&lt;&gt;0,A133&amp;": "&amp;B133,""),"")</f>
        <v/>
      </c>
      <c r="D133" s="166"/>
      <c r="E133" s="166" t="str">
        <f aca="false">IF(C133&lt;&gt;"",VLOOKUP(C133,Intervaller,5,0),"")</f>
        <v/>
      </c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</row>
    <row collapsed="false" customFormat="false" customHeight="true" hidden="false" ht="10" outlineLevel="0" r="134">
      <c r="A134" s="166" t="str">
        <f aca="false">A133</f>
        <v>IG</v>
      </c>
      <c r="B134" s="166" t="str">
        <f aca="false">H20</f>
        <v/>
      </c>
      <c r="C134" s="166" t="str">
        <f aca="false">IF(B134&lt;&gt;"x",IF(B134&lt;&gt;0,A134&amp;": "&amp;B134,""),"")</f>
        <v/>
      </c>
      <c r="D134" s="166"/>
      <c r="E134" s="166" t="str">
        <f aca="false">IF(C134&lt;&gt;"",VLOOKUP(C134,Intervaller,5,0),"")</f>
        <v/>
      </c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</row>
    <row collapsed="false" customFormat="false" customHeight="true" hidden="false" ht="10" outlineLevel="0" r="135">
      <c r="A135" s="166" t="str">
        <f aca="false">A134</f>
        <v>IG</v>
      </c>
      <c r="B135" s="166" t="n">
        <f aca="false">H21</f>
        <v>0</v>
      </c>
      <c r="C135" s="166" t="str">
        <f aca="false">IF(B135&lt;&gt;"x",IF(B135&lt;&gt;0,A135&amp;": "&amp;B135,""),"")</f>
        <v/>
      </c>
      <c r="D135" s="166"/>
      <c r="E135" s="166" t="str">
        <f aca="false">IF(C135&lt;&gt;"",VLOOKUP(C135,Intervaller,5,0),"")</f>
        <v/>
      </c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</row>
    <row collapsed="false" customFormat="false" customHeight="true" hidden="false" ht="10" outlineLevel="0" r="136">
      <c r="A136" s="166" t="str">
        <f aca="false">A135</f>
        <v>IG</v>
      </c>
      <c r="B136" s="166" t="n">
        <f aca="false">H22</f>
        <v>0</v>
      </c>
      <c r="C136" s="166" t="str">
        <f aca="false">IF(B136&lt;&gt;"x",IF(B136&lt;&gt;0,A136&amp;": "&amp;B136,""),"")</f>
        <v/>
      </c>
      <c r="D136" s="166"/>
      <c r="E136" s="166" t="str">
        <f aca="false">IF(C136&lt;&gt;"",VLOOKUP(C136,Intervaller,5,0),"")</f>
        <v/>
      </c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</row>
    <row collapsed="false" customFormat="false" customHeight="true" hidden="false" ht="10" outlineLevel="0" r="137">
      <c r="A137" s="166" t="str">
        <f aca="false">A136</f>
        <v>IG</v>
      </c>
      <c r="B137" s="166" t="n">
        <f aca="false">H23</f>
        <v>0</v>
      </c>
      <c r="C137" s="166" t="str">
        <f aca="false">IF(B137&lt;&gt;"x",IF(B137&lt;&gt;0,A137&amp;": "&amp;B137,""),"")</f>
        <v/>
      </c>
      <c r="D137" s="166"/>
      <c r="E137" s="166" t="str">
        <f aca="false">IF(C137&lt;&gt;"",VLOOKUP(C137,Intervaller,5,0),"")</f>
        <v/>
      </c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</row>
    <row collapsed="false" customFormat="false" customHeight="true" hidden="false" ht="10" outlineLevel="0" r="138">
      <c r="A138" s="166" t="str">
        <f aca="false">A137</f>
        <v>IG</v>
      </c>
      <c r="B138" s="166" t="str">
        <f aca="false">H24</f>
        <v/>
      </c>
      <c r="C138" s="166" t="str">
        <f aca="false">IF(B138&lt;&gt;"x",IF(B138&lt;&gt;0,A138&amp;": "&amp;B138,""),"")</f>
        <v/>
      </c>
      <c r="D138" s="166"/>
      <c r="E138" s="166" t="str">
        <f aca="false">IF(C138&lt;&gt;"",VLOOKUP(C138,Intervaller,5,0),"")</f>
        <v/>
      </c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</row>
    <row collapsed="false" customFormat="false" customHeight="true" hidden="false" ht="10" outlineLevel="0" r="139">
      <c r="A139" s="166" t="str">
        <f aca="false">A138</f>
        <v>IG</v>
      </c>
      <c r="B139" s="166" t="n">
        <f aca="false">H27</f>
        <v>0</v>
      </c>
      <c r="C139" s="166" t="str">
        <f aca="false">IF(B139&lt;&gt;"x",IF(B139&lt;&gt;0,A139&amp;": "&amp;B139,""),"")</f>
        <v/>
      </c>
      <c r="D139" s="166"/>
      <c r="E139" s="166" t="str">
        <f aca="false">IF(C139&lt;&gt;"",VLOOKUP(C139,Intervaller,5,0),"")</f>
        <v/>
      </c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</row>
    <row collapsed="false" customFormat="false" customHeight="true" hidden="false" ht="10" outlineLevel="0" r="140">
      <c r="A140" s="166" t="str">
        <f aca="false">A139</f>
        <v>IG</v>
      </c>
      <c r="B140" s="166" t="n">
        <f aca="false">H28</f>
        <v>0</v>
      </c>
      <c r="C140" s="166" t="str">
        <f aca="false">IF(B140&lt;&gt;"x",IF(B140&lt;&gt;0,A140&amp;": "&amp;B140,""),"")</f>
        <v/>
      </c>
      <c r="D140" s="166"/>
      <c r="E140" s="166" t="str">
        <f aca="false">IF(C140&lt;&gt;"",VLOOKUP(C140,Intervaller,5,0),"")</f>
        <v/>
      </c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</row>
    <row collapsed="false" customFormat="false" customHeight="true" hidden="false" ht="10" outlineLevel="0" r="141">
      <c r="A141" s="166" t="str">
        <f aca="false">A140</f>
        <v>IG</v>
      </c>
      <c r="B141" s="166" t="n">
        <f aca="false">H29</f>
        <v>0</v>
      </c>
      <c r="C141" s="166" t="str">
        <f aca="false">IF(B141&lt;&gt;"x",IF(B141&lt;&gt;0,A141&amp;": "&amp;B141,""),"")</f>
        <v/>
      </c>
      <c r="D141" s="166"/>
      <c r="E141" s="166" t="str">
        <f aca="false">IF(C141&lt;&gt;"",VLOOKUP(C141,Intervaller,5,0),"")</f>
        <v/>
      </c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</row>
    <row collapsed="false" customFormat="false" customHeight="true" hidden="false" ht="10" outlineLevel="0" r="142">
      <c r="A142" s="166" t="str">
        <f aca="false">A141</f>
        <v>IG</v>
      </c>
      <c r="B142" s="166" t="n">
        <f aca="false">H30</f>
        <v>0</v>
      </c>
      <c r="C142" s="166" t="str">
        <f aca="false">IF(B142&lt;&gt;"x",IF(B142&lt;&gt;0,A142&amp;": "&amp;B142,""),"")</f>
        <v/>
      </c>
      <c r="D142" s="166"/>
      <c r="E142" s="166" t="str">
        <f aca="false">IF(C142&lt;&gt;"",VLOOKUP(C142,Intervaller,5,0),"")</f>
        <v/>
      </c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</row>
    <row collapsed="false" customFormat="false" customHeight="true" hidden="false" ht="10" outlineLevel="0" r="143">
      <c r="A143" s="166" t="str">
        <f aca="false">A142</f>
        <v>IG</v>
      </c>
      <c r="B143" s="166" t="n">
        <f aca="false">H31</f>
        <v>0</v>
      </c>
      <c r="C143" s="166" t="str">
        <f aca="false">IF(B143&lt;&gt;"x",IF(B143&lt;&gt;0,A143&amp;": "&amp;B143,""),"")</f>
        <v/>
      </c>
      <c r="D143" s="166"/>
      <c r="E143" s="166" t="str">
        <f aca="false">IF(C143&lt;&gt;"",VLOOKUP(C143,Intervaller,5,0),"")</f>
        <v/>
      </c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</row>
    <row collapsed="false" customFormat="false" customHeight="true" hidden="false" ht="10" outlineLevel="0" r="144">
      <c r="A144" s="166" t="str">
        <f aca="false">A143</f>
        <v>IG</v>
      </c>
      <c r="B144" s="166" t="str">
        <f aca="false">H32</f>
        <v/>
      </c>
      <c r="C144" s="166" t="str">
        <f aca="false">IF(B144&lt;&gt;"x",IF(B144&lt;&gt;0,A144&amp;": "&amp;B144,""),"")</f>
        <v/>
      </c>
      <c r="D144" s="166"/>
      <c r="E144" s="166" t="str">
        <f aca="false">IF(C144&lt;&gt;"",VLOOKUP(C144,Intervaller,5,0),"")</f>
        <v/>
      </c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</row>
    <row collapsed="false" customFormat="false" customHeight="true" hidden="false" ht="10" outlineLevel="0" r="145">
      <c r="A145" s="166" t="str">
        <f aca="false">A144</f>
        <v>IG</v>
      </c>
      <c r="B145" s="166" t="str">
        <f aca="false">H33</f>
        <v/>
      </c>
      <c r="C145" s="166" t="str">
        <f aca="false">IF(B145&lt;&gt;"x",IF(B145&lt;&gt;0,A145&amp;": "&amp;B145,""),"")</f>
        <v/>
      </c>
      <c r="D145" s="166"/>
      <c r="E145" s="166" t="str">
        <f aca="false">IF(C145&lt;&gt;"",VLOOKUP(C145,Intervaller,5,0),"")</f>
        <v/>
      </c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</row>
    <row collapsed="false" customFormat="false" customHeight="true" hidden="false" ht="10" outlineLevel="0" r="146">
      <c r="A146" s="166" t="str">
        <f aca="false">A145</f>
        <v>IG</v>
      </c>
      <c r="B146" s="166" t="n">
        <f aca="false">H36</f>
        <v>0</v>
      </c>
      <c r="C146" s="166" t="str">
        <f aca="false">IF(B146&lt;&gt;"x",IF(B146&lt;&gt;0,A146&amp;": "&amp;B146,""),"")</f>
        <v/>
      </c>
      <c r="D146" s="166"/>
      <c r="E146" s="166" t="str">
        <f aca="false">IF(C146&lt;&gt;"",VLOOKUP(C146,Intervaller,5,0),"")</f>
        <v/>
      </c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</row>
    <row collapsed="false" customFormat="false" customHeight="true" hidden="false" ht="10" outlineLevel="0" r="147">
      <c r="A147" s="166" t="s">
        <v>88</v>
      </c>
      <c r="B147" s="166" t="n">
        <f aca="false">K9</f>
        <v>0</v>
      </c>
      <c r="C147" s="166" t="str">
        <f aca="false">IF(B147&lt;&gt;"x",IF(B147&lt;&gt;0,A147&amp;": "&amp;B147,""),"")</f>
        <v/>
      </c>
      <c r="D147" s="166"/>
      <c r="E147" s="166" t="str">
        <f aca="false">IF(C147&lt;&gt;"",VLOOKUP(C147,Intervaller,5,0),"")</f>
        <v/>
      </c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</row>
    <row collapsed="false" customFormat="false" customHeight="true" hidden="false" ht="10" outlineLevel="0" r="148">
      <c r="A148" s="166" t="str">
        <f aca="false">A147</f>
        <v>Power</v>
      </c>
      <c r="B148" s="251" t="inlineStr">
        <f aca="false">K10</f>
        <is>
          <t/>
        </is>
      </c>
      <c r="C148" s="166" t="str">
        <f aca="false">IF(B148&lt;&gt;"x",IF(B148&lt;&gt;0,A148&amp;": "&amp;B148,""),"")</f>
        <v/>
      </c>
      <c r="D148" s="166"/>
      <c r="E148" s="166" t="str">
        <f aca="false">IF(C148&lt;&gt;"",VLOOKUP(C148,Intervaller,5,0),"")</f>
        <v/>
      </c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</row>
    <row collapsed="false" customFormat="false" customHeight="true" hidden="false" ht="10" outlineLevel="0" r="149">
      <c r="A149" s="166" t="str">
        <f aca="false">A148</f>
        <v>Power</v>
      </c>
      <c r="B149" s="166" t="n">
        <f aca="false">K11</f>
        <v>0</v>
      </c>
      <c r="C149" s="166" t="str">
        <f aca="false">IF(B149&lt;&gt;"x",IF(B149&lt;&gt;0,A149&amp;": "&amp;B149,""),"")</f>
        <v/>
      </c>
      <c r="D149" s="166"/>
      <c r="E149" s="166" t="str">
        <f aca="false">IF(C149&lt;&gt;"",VLOOKUP(C149,Intervaller,5,0),"")</f>
        <v/>
      </c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</row>
    <row collapsed="false" customFormat="false" customHeight="true" hidden="false" ht="10" outlineLevel="0" r="150">
      <c r="A150" s="166" t="str">
        <f aca="false">A149</f>
        <v>Power</v>
      </c>
      <c r="B150" s="166" t="n">
        <f aca="false">K12</f>
        <v>0</v>
      </c>
      <c r="C150" s="166" t="str">
        <f aca="false">IF(B150&lt;&gt;"x",IF(B150&lt;&gt;0,A150&amp;": "&amp;B150,""),"")</f>
        <v/>
      </c>
      <c r="D150" s="166"/>
      <c r="E150" s="166" t="str">
        <f aca="false">IF(C150&lt;&gt;"",VLOOKUP(C150,Intervaller,5,0),"")</f>
        <v/>
      </c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</row>
    <row collapsed="false" customFormat="false" customHeight="true" hidden="false" ht="10" outlineLevel="0" r="151">
      <c r="A151" s="166" t="str">
        <f aca="false">A150</f>
        <v>Power</v>
      </c>
      <c r="B151" s="166" t="n">
        <f aca="false">K13</f>
        <v>0</v>
      </c>
      <c r="C151" s="166" t="str">
        <f aca="false">IF(B151&lt;&gt;"x",IF(B151&lt;&gt;0,A151&amp;": "&amp;B151,""),"")</f>
        <v/>
      </c>
      <c r="D151" s="166"/>
      <c r="E151" s="166" t="str">
        <f aca="false">IF(C151&lt;&gt;"",VLOOKUP(C151,Intervaller,5,0),"")</f>
        <v/>
      </c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</row>
    <row collapsed="false" customFormat="false" customHeight="true" hidden="false" ht="10" outlineLevel="0" r="152">
      <c r="A152" s="166" t="str">
        <f aca="false">A151</f>
        <v>Power</v>
      </c>
      <c r="B152" s="166" t="n">
        <f aca="false">K14</f>
        <v>0</v>
      </c>
      <c r="C152" s="166" t="str">
        <f aca="false">IF(B152&lt;&gt;"x",IF(B152&lt;&gt;0,A152&amp;": "&amp;B152,""),"")</f>
        <v/>
      </c>
      <c r="D152" s="166"/>
      <c r="E152" s="166" t="str">
        <f aca="false">IF(C152&lt;&gt;"",VLOOKUP(C152,Intervaller,5,0),"")</f>
        <v/>
      </c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</row>
    <row collapsed="false" customFormat="false" customHeight="true" hidden="false" ht="10" outlineLevel="0" r="153">
      <c r="A153" s="166" t="str">
        <f aca="false">A152</f>
        <v>Power</v>
      </c>
      <c r="B153" s="166" t="n">
        <f aca="false">K15</f>
        <v>0</v>
      </c>
      <c r="C153" s="166" t="str">
        <f aca="false">IF(B153&lt;&gt;"x",IF(B153&lt;&gt;0,A153&amp;": "&amp;B153,""),"")</f>
        <v/>
      </c>
      <c r="D153" s="166"/>
      <c r="E153" s="166" t="str">
        <f aca="false">IF(C153&lt;&gt;"",VLOOKUP(C153,Intervaller,5,0),"")</f>
        <v/>
      </c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</row>
    <row collapsed="false" customFormat="false" customHeight="true" hidden="false" ht="10" outlineLevel="0" r="154">
      <c r="A154" s="166" t="str">
        <f aca="false">A153</f>
        <v>Power</v>
      </c>
      <c r="B154" s="166" t="n">
        <f aca="false">K18</f>
        <v>0</v>
      </c>
      <c r="C154" s="166" t="str">
        <f aca="false">IF(B154&lt;&gt;"x",IF(B154&lt;&gt;0,A154&amp;": "&amp;B154,""),"")</f>
        <v/>
      </c>
      <c r="D154" s="166"/>
      <c r="E154" s="166" t="str">
        <f aca="false">IF(C154&lt;&gt;"",VLOOKUP(C154,Intervaller,5,0),"")</f>
        <v/>
      </c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</row>
    <row collapsed="false" customFormat="false" customHeight="true" hidden="false" ht="10" outlineLevel="0" r="155">
      <c r="A155" s="166" t="str">
        <f aca="false">A154</f>
        <v>Power</v>
      </c>
      <c r="B155" s="166" t="str">
        <f aca="false">K19</f>
        <v/>
      </c>
      <c r="C155" s="166" t="str">
        <f aca="false">IF(B155&lt;&gt;"x",IF(B155&lt;&gt;0,A155&amp;": "&amp;B155,""),"")</f>
        <v/>
      </c>
      <c r="D155" s="166"/>
      <c r="E155" s="166" t="str">
        <f aca="false">IF(C155&lt;&gt;"",VLOOKUP(C155,Intervaller,5,0),"")</f>
        <v/>
      </c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</row>
    <row collapsed="false" customFormat="false" customHeight="true" hidden="false" ht="10" outlineLevel="0" r="156">
      <c r="A156" s="166" t="str">
        <f aca="false">A155</f>
        <v>Power</v>
      </c>
      <c r="B156" s="166" t="n">
        <f aca="false">K20</f>
        <v>0</v>
      </c>
      <c r="C156" s="166" t="str">
        <f aca="false">IF(B156&lt;&gt;"x",IF(B156&lt;&gt;0,A156&amp;": "&amp;B156,""),"")</f>
        <v/>
      </c>
      <c r="D156" s="166"/>
      <c r="E156" s="166" t="str">
        <f aca="false">IF(C156&lt;&gt;"",VLOOKUP(C156,Intervaller,5,0),"")</f>
        <v/>
      </c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</row>
    <row collapsed="false" customFormat="false" customHeight="true" hidden="false" ht="10" outlineLevel="0" r="157">
      <c r="A157" s="166" t="str">
        <f aca="false">A156</f>
        <v>Power</v>
      </c>
      <c r="B157" s="166" t="n">
        <f aca="false">K21</f>
        <v>0</v>
      </c>
      <c r="C157" s="166" t="str">
        <f aca="false">IF(B157&lt;&gt;"x",IF(B157&lt;&gt;0,A157&amp;": "&amp;B157,""),"")</f>
        <v/>
      </c>
      <c r="D157" s="166"/>
      <c r="E157" s="166" t="str">
        <f aca="false">IF(C157&lt;&gt;"",VLOOKUP(C157,Intervaller,5,0),"")</f>
        <v/>
      </c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</row>
    <row collapsed="false" customFormat="false" customHeight="true" hidden="false" ht="10" outlineLevel="0" r="158">
      <c r="A158" s="166" t="str">
        <f aca="false">A157</f>
        <v>Power</v>
      </c>
      <c r="B158" s="251" t="inlineStr">
        <f aca="false">K22</f>
        <is>
          <t/>
        </is>
      </c>
      <c r="C158" s="166" t="str">
        <f aca="false">IF(B158&lt;&gt;"x",IF(B158&lt;&gt;0,A158&amp;": "&amp;B158,""),"")</f>
        <v/>
      </c>
      <c r="D158" s="166"/>
      <c r="E158" s="166" t="str">
        <f aca="false">IF(C158&lt;&gt;"",VLOOKUP(C158,Intervaller,5,0),"")</f>
        <v/>
      </c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</row>
    <row collapsed="false" customFormat="false" customHeight="true" hidden="false" ht="10" outlineLevel="0" r="159">
      <c r="A159" s="166" t="str">
        <f aca="false">A158</f>
        <v>Power</v>
      </c>
      <c r="B159" s="166" t="n">
        <f aca="false">K23</f>
        <v>0</v>
      </c>
      <c r="C159" s="166" t="str">
        <f aca="false">IF(B159&lt;&gt;"x",IF(B159&lt;&gt;0,A159&amp;": "&amp;B159,""),"")</f>
        <v/>
      </c>
      <c r="D159" s="166"/>
      <c r="E159" s="166" t="str">
        <f aca="false">IF(C159&lt;&gt;"",VLOOKUP(C159,Intervaller,5,0),"")</f>
        <v/>
      </c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</row>
    <row collapsed="false" customFormat="false" customHeight="true" hidden="false" ht="10" outlineLevel="0" r="160">
      <c r="A160" s="166" t="str">
        <f aca="false">A159</f>
        <v>Power</v>
      </c>
      <c r="B160" s="166" t="n">
        <f aca="false">K24</f>
        <v>0</v>
      </c>
      <c r="C160" s="166" t="str">
        <f aca="false">IF(B160&lt;&gt;"x",IF(B160&lt;&gt;0,A160&amp;": "&amp;B160,""),"")</f>
        <v/>
      </c>
      <c r="D160" s="166"/>
      <c r="E160" s="166" t="str">
        <f aca="false">IF(C160&lt;&gt;"",VLOOKUP(C160,Intervaller,5,0),"")</f>
        <v/>
      </c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</row>
    <row collapsed="false" customFormat="false" customHeight="true" hidden="false" ht="10" outlineLevel="0" r="161">
      <c r="A161" s="166" t="str">
        <f aca="false">A160</f>
        <v>Power</v>
      </c>
      <c r="B161" s="166" t="n">
        <f aca="false">K27</f>
        <v>0</v>
      </c>
      <c r="C161" s="166" t="str">
        <f aca="false">IF(B161&lt;&gt;"x",IF(B161&lt;&gt;0,A161&amp;": "&amp;B161,""),"")</f>
        <v/>
      </c>
      <c r="D161" s="166"/>
      <c r="E161" s="166" t="str">
        <f aca="false">IF(C161&lt;&gt;"",VLOOKUP(C161,Intervaller,5,0),"")</f>
        <v/>
      </c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</row>
    <row collapsed="false" customFormat="false" customHeight="true" hidden="false" ht="10" outlineLevel="0" r="162">
      <c r="A162" s="166" t="str">
        <f aca="false">A161</f>
        <v>Power</v>
      </c>
      <c r="B162" s="251" t="inlineStr">
        <f aca="false">K28</f>
        <is>
          <t/>
        </is>
      </c>
      <c r="C162" s="166" t="str">
        <f aca="false">IF(B162&lt;&gt;"x",IF(B162&lt;&gt;0,A162&amp;": "&amp;B162,""),"")</f>
        <v/>
      </c>
      <c r="D162" s="166"/>
      <c r="E162" s="166" t="str">
        <f aca="false">IF(C162&lt;&gt;"",VLOOKUP(C162,Intervaller,5,0),"")</f>
        <v/>
      </c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</row>
    <row collapsed="false" customFormat="false" customHeight="true" hidden="false" ht="10" outlineLevel="0" r="163">
      <c r="A163" s="166" t="str">
        <f aca="false">A162</f>
        <v>Power</v>
      </c>
      <c r="B163" s="166" t="n">
        <f aca="false">K29</f>
        <v>0</v>
      </c>
      <c r="C163" s="166" t="str">
        <f aca="false">IF(B163&lt;&gt;"x",IF(B163&lt;&gt;0,A163&amp;": "&amp;B163,""),"")</f>
        <v/>
      </c>
      <c r="D163" s="166"/>
      <c r="E163" s="166" t="str">
        <f aca="false">IF(C163&lt;&gt;"",VLOOKUP(C163,Intervaller,5,0),"")</f>
        <v/>
      </c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</row>
    <row collapsed="false" customFormat="false" customHeight="true" hidden="false" ht="10" outlineLevel="0" r="164">
      <c r="A164" s="166" t="str">
        <f aca="false">A163</f>
        <v>Power</v>
      </c>
      <c r="B164" s="166" t="n">
        <f aca="false">K30</f>
        <v>0</v>
      </c>
      <c r="C164" s="166" t="str">
        <f aca="false">IF(B164&lt;&gt;"x",IF(B164&lt;&gt;0,A164&amp;": "&amp;B164,""),"")</f>
        <v/>
      </c>
      <c r="D164" s="166"/>
      <c r="E164" s="166" t="str">
        <f aca="false">IF(C164&lt;&gt;"",VLOOKUP(C164,Intervaller,5,0),"")</f>
        <v/>
      </c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</row>
    <row collapsed="false" customFormat="false" customHeight="true" hidden="false" ht="10" outlineLevel="0" r="165">
      <c r="A165" s="166" t="str">
        <f aca="false">A164</f>
        <v>Power</v>
      </c>
      <c r="B165" s="166" t="n">
        <f aca="false">K31</f>
        <v>0</v>
      </c>
      <c r="C165" s="166" t="str">
        <f aca="false">IF(B165&lt;&gt;"x",IF(B165&lt;&gt;0,A165&amp;": "&amp;B165,""),"")</f>
        <v/>
      </c>
      <c r="D165" s="166"/>
      <c r="E165" s="166" t="str">
        <f aca="false">IF(C165&lt;&gt;"",VLOOKUP(C165,Intervaller,5,0),"")</f>
        <v/>
      </c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</row>
    <row collapsed="false" customFormat="false" customHeight="true" hidden="false" ht="10" outlineLevel="0" r="166">
      <c r="A166" s="166" t="str">
        <f aca="false">A165</f>
        <v>Power</v>
      </c>
      <c r="B166" s="166" t="n">
        <f aca="false">K32</f>
        <v>0</v>
      </c>
      <c r="C166" s="166" t="str">
        <f aca="false">IF(B166&lt;&gt;"x",IF(B166&lt;&gt;0,A166&amp;": "&amp;B166,""),"")</f>
        <v/>
      </c>
      <c r="D166" s="166"/>
      <c r="E166" s="166" t="str">
        <f aca="false">IF(C166&lt;&gt;"",VLOOKUP(C166,Intervaller,5,0),"")</f>
        <v/>
      </c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</row>
    <row collapsed="false" customFormat="false" customHeight="true" hidden="false" ht="10" outlineLevel="0" r="167">
      <c r="A167" s="166" t="str">
        <f aca="false">A166</f>
        <v>Power</v>
      </c>
      <c r="B167" s="166" t="n">
        <f aca="false">K33</f>
        <v>0</v>
      </c>
      <c r="C167" s="166" t="str">
        <f aca="false">IF(B167&lt;&gt;"x",IF(B167&lt;&gt;0,A167&amp;": "&amp;B167,""),"")</f>
        <v/>
      </c>
      <c r="D167" s="166"/>
      <c r="E167" s="166" t="str">
        <f aca="false">IF(C167&lt;&gt;"",VLOOKUP(C167,Intervaller,5,0),"")</f>
        <v/>
      </c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</row>
    <row collapsed="false" customFormat="false" customHeight="true" hidden="false" ht="10" outlineLevel="0" r="168">
      <c r="A168" s="166" t="str">
        <f aca="false">A167</f>
        <v>Power</v>
      </c>
      <c r="B168" s="166" t="n">
        <f aca="false">K36</f>
        <v>0</v>
      </c>
      <c r="C168" s="166" t="str">
        <f aca="false">IF(B168&lt;&gt;"x",IF(B168&lt;&gt;0,A168&amp;": "&amp;B168,""),"")</f>
        <v/>
      </c>
      <c r="D168" s="166"/>
      <c r="E168" s="166" t="str">
        <f aca="false">IF(C168&lt;&gt;"",VLOOKUP(C168,Intervaller,5,0),"")</f>
        <v/>
      </c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</row>
    <row collapsed="false" customFormat="false" customHeight="true" hidden="false" ht="10" outlineLevel="0" r="169">
      <c r="A169" s="166" t="s">
        <v>113</v>
      </c>
      <c r="B169" s="166" t="n">
        <f aca="false">L9</f>
        <v>0</v>
      </c>
      <c r="C169" s="166" t="str">
        <f aca="false">IF(B169&lt;&gt;"x",IF(B169&lt;&gt;0,A169&amp;": "&amp;B169,""),"")</f>
        <v/>
      </c>
      <c r="D169" s="166"/>
      <c r="E169" s="166" t="str">
        <f aca="false">IF(C169&lt;&gt;"",VLOOKUP(C169,Intervaller,5,0),"")</f>
        <v/>
      </c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</row>
    <row collapsed="false" customFormat="false" customHeight="true" hidden="false" ht="10" outlineLevel="0" r="170">
      <c r="A170" s="166" t="str">
        <f aca="false">A169</f>
        <v>FS</v>
      </c>
      <c r="B170" s="166" t="n">
        <f aca="false">L10</f>
        <v>0</v>
      </c>
      <c r="C170" s="166" t="str">
        <f aca="false">IF(B170&lt;&gt;"x",IF(B170&lt;&gt;0,A170&amp;": "&amp;B170,""),"")</f>
        <v/>
      </c>
      <c r="D170" s="166"/>
      <c r="E170" s="166" t="str">
        <f aca="false">IF(C170&lt;&gt;"",VLOOKUP(C170,Intervaller,5,0),"")</f>
        <v/>
      </c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</row>
    <row collapsed="false" customFormat="false" customHeight="true" hidden="false" ht="10" outlineLevel="0" r="171">
      <c r="A171" s="166" t="str">
        <f aca="false">A170</f>
        <v>FS</v>
      </c>
      <c r="B171" s="166" t="n">
        <f aca="false">L11</f>
        <v>0</v>
      </c>
      <c r="C171" s="166" t="str">
        <f aca="false">IF(B171&lt;&gt;"x",IF(B171&lt;&gt;0,A171&amp;": "&amp;B171,""),"")</f>
        <v/>
      </c>
      <c r="D171" s="166"/>
      <c r="E171" s="166" t="str">
        <f aca="false">IF(C171&lt;&gt;"",VLOOKUP(C171,Intervaller,5,0),"")</f>
        <v/>
      </c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</row>
    <row collapsed="false" customFormat="false" customHeight="true" hidden="false" ht="10" outlineLevel="0" r="172">
      <c r="A172" s="166" t="str">
        <f aca="false">A171</f>
        <v>FS</v>
      </c>
      <c r="B172" s="166" t="n">
        <f aca="false">L12</f>
        <v>0</v>
      </c>
      <c r="C172" s="166" t="str">
        <f aca="false">IF(B172&lt;&gt;"x",IF(B172&lt;&gt;0,A172&amp;": "&amp;B172,""),"")</f>
        <v/>
      </c>
      <c r="D172" s="166"/>
      <c r="E172" s="166" t="str">
        <f aca="false">IF(C172&lt;&gt;"",VLOOKUP(C172,Intervaller,5,0),"")</f>
        <v/>
      </c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</row>
    <row collapsed="false" customFormat="false" customHeight="true" hidden="false" ht="10" outlineLevel="0" r="173">
      <c r="A173" s="166" t="str">
        <f aca="false">A172</f>
        <v>FS</v>
      </c>
      <c r="B173" s="166" t="n">
        <f aca="false">L13</f>
        <v>0</v>
      </c>
      <c r="C173" s="166" t="str">
        <f aca="false">IF(B173&lt;&gt;"x",IF(B173&lt;&gt;0,A173&amp;": "&amp;B173,""),"")</f>
        <v/>
      </c>
      <c r="D173" s="166"/>
      <c r="E173" s="166" t="str">
        <f aca="false">IF(C173&lt;&gt;"",VLOOKUP(C173,Intervaller,5,0),"")</f>
        <v/>
      </c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</row>
    <row collapsed="false" customFormat="false" customHeight="true" hidden="false" ht="10" outlineLevel="0" r="174">
      <c r="A174" s="166" t="str">
        <f aca="false">A173</f>
        <v>FS</v>
      </c>
      <c r="B174" s="166" t="n">
        <f aca="false">L14</f>
        <v>0</v>
      </c>
      <c r="C174" s="166" t="str">
        <f aca="false">IF(B174&lt;&gt;"x",IF(B174&lt;&gt;0,A174&amp;": "&amp;B174,""),"")</f>
        <v/>
      </c>
      <c r="D174" s="166"/>
      <c r="E174" s="166" t="str">
        <f aca="false">IF(C174&lt;&gt;"",VLOOKUP(C174,Intervaller,5,0),"")</f>
        <v/>
      </c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</row>
    <row collapsed="false" customFormat="false" customHeight="true" hidden="false" ht="10" outlineLevel="0" r="175">
      <c r="A175" s="166" t="str">
        <f aca="false">A174</f>
        <v>FS</v>
      </c>
      <c r="B175" s="166" t="n">
        <f aca="false">L15</f>
        <v>0</v>
      </c>
      <c r="C175" s="166" t="str">
        <f aca="false">IF(B175&lt;&gt;"x",IF(B175&lt;&gt;0,A175&amp;": "&amp;B175,""),"")</f>
        <v/>
      </c>
      <c r="D175" s="166"/>
      <c r="E175" s="166" t="str">
        <f aca="false">IF(C175&lt;&gt;"",VLOOKUP(C175,Intervaller,5,0),"")</f>
        <v/>
      </c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</row>
    <row collapsed="false" customFormat="false" customHeight="true" hidden="false" ht="10" outlineLevel="0" r="176">
      <c r="A176" s="166" t="str">
        <f aca="false">A175</f>
        <v>FS</v>
      </c>
      <c r="B176" s="166" t="n">
        <f aca="false">L18</f>
        <v>0</v>
      </c>
      <c r="C176" s="166" t="str">
        <f aca="false">IF(B176&lt;&gt;"x",IF(B176&lt;&gt;0,A176&amp;": "&amp;B176,""),"")</f>
        <v/>
      </c>
      <c r="D176" s="166"/>
      <c r="E176" s="166" t="str">
        <f aca="false">IF(C176&lt;&gt;"",VLOOKUP(C176,Intervaller,5,0),"")</f>
        <v/>
      </c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</row>
    <row collapsed="false" customFormat="false" customHeight="true" hidden="false" ht="10" outlineLevel="0" r="177">
      <c r="A177" s="166" t="str">
        <f aca="false">A176</f>
        <v>FS</v>
      </c>
      <c r="B177" s="166" t="n">
        <f aca="false">L19</f>
        <v>0</v>
      </c>
      <c r="C177" s="166" t="str">
        <f aca="false">IF(B177&lt;&gt;"x",IF(B177&lt;&gt;0,A177&amp;": "&amp;B177,""),"")</f>
        <v/>
      </c>
      <c r="D177" s="166"/>
      <c r="E177" s="166" t="str">
        <f aca="false">IF(C177&lt;&gt;"",VLOOKUP(C177,Intervaller,5,0),"")</f>
        <v/>
      </c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</row>
    <row collapsed="false" customFormat="false" customHeight="true" hidden="false" ht="10" outlineLevel="0" r="178">
      <c r="A178" s="166" t="str">
        <f aca="false">A177</f>
        <v>FS</v>
      </c>
      <c r="B178" s="166" t="n">
        <f aca="false">L20</f>
        <v>0</v>
      </c>
      <c r="C178" s="166" t="str">
        <f aca="false">IF(B178&lt;&gt;"x",IF(B178&lt;&gt;0,A178&amp;": "&amp;B178,""),"")</f>
        <v/>
      </c>
      <c r="D178" s="166"/>
      <c r="E178" s="166" t="str">
        <f aca="false">IF(C178&lt;&gt;"",VLOOKUP(C178,Intervaller,5,0),"")</f>
        <v/>
      </c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</row>
    <row collapsed="false" customFormat="false" customHeight="true" hidden="false" ht="10" outlineLevel="0" r="179">
      <c r="A179" s="166" t="str">
        <f aca="false">A178</f>
        <v>FS</v>
      </c>
      <c r="B179" s="166" t="n">
        <f aca="false">L21</f>
        <v>0</v>
      </c>
      <c r="C179" s="166" t="str">
        <f aca="false">IF(B179&lt;&gt;"x",IF(B179&lt;&gt;0,A179&amp;": "&amp;B179,""),"")</f>
        <v/>
      </c>
      <c r="D179" s="166"/>
      <c r="E179" s="166" t="str">
        <f aca="false">IF(C179&lt;&gt;"",VLOOKUP(C179,Intervaller,5,0),"")</f>
        <v/>
      </c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</row>
    <row collapsed="false" customFormat="false" customHeight="true" hidden="false" ht="10" outlineLevel="0" r="180">
      <c r="A180" s="166" t="str">
        <f aca="false">A179</f>
        <v>FS</v>
      </c>
      <c r="B180" s="166" t="n">
        <f aca="false">L22</f>
        <v>0</v>
      </c>
      <c r="C180" s="166" t="str">
        <f aca="false">IF(B180&lt;&gt;"x",IF(B180&lt;&gt;0,A180&amp;": "&amp;B180,""),"")</f>
        <v/>
      </c>
      <c r="D180" s="166"/>
      <c r="E180" s="166" t="str">
        <f aca="false">IF(C180&lt;&gt;"",VLOOKUP(C180,Intervaller,5,0),"")</f>
        <v/>
      </c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</row>
    <row collapsed="false" customFormat="false" customHeight="true" hidden="false" ht="10" outlineLevel="0" r="181">
      <c r="A181" s="166" t="str">
        <f aca="false">A180</f>
        <v>FS</v>
      </c>
      <c r="B181" s="166" t="n">
        <f aca="false">L23</f>
        <v>0</v>
      </c>
      <c r="C181" s="166" t="str">
        <f aca="false">IF(B181&lt;&gt;"x",IF(B181&lt;&gt;0,A181&amp;": "&amp;B181,""),"")</f>
        <v/>
      </c>
      <c r="D181" s="166"/>
      <c r="E181" s="166" t="str">
        <f aca="false">IF(C181&lt;&gt;"",VLOOKUP(C181,Intervaller,5,0),"")</f>
        <v/>
      </c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</row>
    <row collapsed="false" customFormat="false" customHeight="true" hidden="false" ht="10" outlineLevel="0" r="182">
      <c r="A182" s="166" t="str">
        <f aca="false">A181</f>
        <v>FS</v>
      </c>
      <c r="B182" s="166" t="n">
        <f aca="false">L24</f>
        <v>0</v>
      </c>
      <c r="C182" s="166" t="str">
        <f aca="false">IF(B182&lt;&gt;"x",IF(B182&lt;&gt;0,A182&amp;": "&amp;B182,""),"")</f>
        <v/>
      </c>
      <c r="D182" s="166"/>
      <c r="E182" s="166" t="str">
        <f aca="false">IF(C182&lt;&gt;"",VLOOKUP(C182,Intervaller,5,0),"")</f>
        <v/>
      </c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</row>
    <row collapsed="false" customFormat="false" customHeight="true" hidden="false" ht="10" outlineLevel="0" r="183">
      <c r="A183" s="166" t="str">
        <f aca="false">A182</f>
        <v>FS</v>
      </c>
      <c r="B183" s="166" t="n">
        <f aca="false">L27</f>
        <v>0</v>
      </c>
      <c r="C183" s="166" t="str">
        <f aca="false">IF(B183&lt;&gt;"x",IF(B183&lt;&gt;0,A183&amp;": "&amp;B183,""),"")</f>
        <v/>
      </c>
      <c r="D183" s="166"/>
      <c r="E183" s="166" t="str">
        <f aca="false">IF(C183&lt;&gt;"",VLOOKUP(C183,Intervaller,5,0),"")</f>
        <v/>
      </c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</row>
    <row collapsed="false" customFormat="false" customHeight="true" hidden="false" ht="10" outlineLevel="0" r="184">
      <c r="A184" s="166" t="str">
        <f aca="false">A183</f>
        <v>FS</v>
      </c>
      <c r="B184" s="166" t="n">
        <f aca="false">L28</f>
        <v>0</v>
      </c>
      <c r="C184" s="166" t="str">
        <f aca="false">IF(B184&lt;&gt;"x",IF(B184&lt;&gt;0,A184&amp;": "&amp;B184,""),"")</f>
        <v/>
      </c>
      <c r="D184" s="166"/>
      <c r="E184" s="166" t="str">
        <f aca="false">IF(C184&lt;&gt;"",VLOOKUP(C184,Intervaller,5,0),"")</f>
        <v/>
      </c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</row>
    <row collapsed="false" customFormat="false" customHeight="true" hidden="false" ht="10" outlineLevel="0" r="185">
      <c r="A185" s="166" t="str">
        <f aca="false">A184</f>
        <v>FS</v>
      </c>
      <c r="B185" s="166" t="n">
        <f aca="false">L29</f>
        <v>0</v>
      </c>
      <c r="C185" s="166" t="str">
        <f aca="false">IF(B185&lt;&gt;"x",IF(B185&lt;&gt;0,A185&amp;": "&amp;B185,""),"")</f>
        <v/>
      </c>
      <c r="D185" s="166"/>
      <c r="E185" s="166" t="str">
        <f aca="false">IF(C185&lt;&gt;"",VLOOKUP(C185,Intervaller,5,0),"")</f>
        <v/>
      </c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</row>
    <row collapsed="false" customFormat="false" customHeight="true" hidden="false" ht="10" outlineLevel="0" r="186">
      <c r="A186" s="166" t="str">
        <f aca="false">A185</f>
        <v>FS</v>
      </c>
      <c r="B186" s="166" t="n">
        <f aca="false">L30</f>
        <v>0</v>
      </c>
      <c r="C186" s="166" t="str">
        <f aca="false">IF(B186&lt;&gt;"x",IF(B186&lt;&gt;0,A186&amp;": "&amp;B186,""),"")</f>
        <v/>
      </c>
      <c r="D186" s="166"/>
      <c r="E186" s="166" t="str">
        <f aca="false">IF(C186&lt;&gt;"",VLOOKUP(C186,Intervaller,5,0),"")</f>
        <v/>
      </c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</row>
    <row collapsed="false" customFormat="false" customHeight="true" hidden="false" ht="10" outlineLevel="0" r="187">
      <c r="A187" s="166" t="str">
        <f aca="false">A186</f>
        <v>FS</v>
      </c>
      <c r="B187" s="166" t="n">
        <f aca="false">L31</f>
        <v>0</v>
      </c>
      <c r="C187" s="166" t="str">
        <f aca="false">IF(B187&lt;&gt;"x",IF(B187&lt;&gt;0,A187&amp;": "&amp;B187,""),"")</f>
        <v/>
      </c>
      <c r="D187" s="166"/>
      <c r="E187" s="166" t="str">
        <f aca="false">IF(C187&lt;&gt;"",VLOOKUP(C187,Intervaller,5,0),"")</f>
        <v/>
      </c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</row>
    <row collapsed="false" customFormat="false" customHeight="true" hidden="false" ht="10" outlineLevel="0" r="188">
      <c r="A188" s="166" t="str">
        <f aca="false">A187</f>
        <v>FS</v>
      </c>
      <c r="B188" s="166" t="n">
        <f aca="false">L32</f>
        <v>0</v>
      </c>
      <c r="C188" s="166" t="str">
        <f aca="false">IF(B188&lt;&gt;"x",IF(B188&lt;&gt;0,A188&amp;": "&amp;B188,""),"")</f>
        <v/>
      </c>
      <c r="D188" s="166"/>
      <c r="E188" s="166" t="str">
        <f aca="false">IF(C188&lt;&gt;"",VLOOKUP(C188,Intervaller,5,0),"")</f>
        <v/>
      </c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</row>
    <row collapsed="false" customFormat="false" customHeight="true" hidden="false" ht="10" outlineLevel="0" r="189">
      <c r="A189" s="166" t="str">
        <f aca="false">A188</f>
        <v>FS</v>
      </c>
      <c r="B189" s="166" t="n">
        <f aca="false">L33</f>
        <v>0</v>
      </c>
      <c r="C189" s="166" t="str">
        <f aca="false">IF(B189&lt;&gt;"x",IF(B189&lt;&gt;0,A189&amp;": "&amp;B189,""),"")</f>
        <v/>
      </c>
      <c r="D189" s="166"/>
      <c r="E189" s="166" t="str">
        <f aca="false">IF(C189&lt;&gt;"",VLOOKUP(C189,Intervaller,5,0),"")</f>
        <v/>
      </c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</row>
    <row collapsed="false" customFormat="false" customHeight="true" hidden="false" ht="10" outlineLevel="0" r="190">
      <c r="A190" s="166" t="str">
        <f aca="false">A189</f>
        <v>FS</v>
      </c>
      <c r="B190" s="166" t="n">
        <f aca="false">L36</f>
        <v>0</v>
      </c>
      <c r="C190" s="166" t="str">
        <f aca="false">IF(B190&lt;&gt;"x",IF(B190&lt;&gt;0,A190&amp;": "&amp;B190,""),"")</f>
        <v/>
      </c>
      <c r="D190" s="166"/>
      <c r="E190" s="166" t="str">
        <f aca="false">IF(C190&lt;&gt;"",VLOOKUP(C190,Intervaller,5,0),"")</f>
        <v/>
      </c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</row>
  </sheetData>
  <mergeCells count="48">
    <mergeCell ref="B3:C3"/>
    <mergeCell ref="B5:C5"/>
    <mergeCell ref="M5:O5"/>
    <mergeCell ref="B9:C9"/>
    <mergeCell ref="M9:O9"/>
    <mergeCell ref="B10:C10"/>
    <mergeCell ref="M10:O10"/>
    <mergeCell ref="B11:C11"/>
    <mergeCell ref="M11:O11"/>
    <mergeCell ref="B12:C12"/>
    <mergeCell ref="M12:O12"/>
    <mergeCell ref="B13:C13"/>
    <mergeCell ref="M13:O13"/>
    <mergeCell ref="B14:C14"/>
    <mergeCell ref="M14:O14"/>
    <mergeCell ref="B15:C15"/>
    <mergeCell ref="M15:O15"/>
    <mergeCell ref="B18:C18"/>
    <mergeCell ref="M18:O18"/>
    <mergeCell ref="B19:C19"/>
    <mergeCell ref="M19:O19"/>
    <mergeCell ref="B20:C20"/>
    <mergeCell ref="M20:O20"/>
    <mergeCell ref="B21:C21"/>
    <mergeCell ref="M21:O21"/>
    <mergeCell ref="B22:C22"/>
    <mergeCell ref="M22:O22"/>
    <mergeCell ref="B23:C23"/>
    <mergeCell ref="M23:O23"/>
    <mergeCell ref="B24:C24"/>
    <mergeCell ref="M24:O24"/>
    <mergeCell ref="B27:C27"/>
    <mergeCell ref="M27:O27"/>
    <mergeCell ref="B28:C28"/>
    <mergeCell ref="M28:O28"/>
    <mergeCell ref="B29:C29"/>
    <mergeCell ref="M29:O29"/>
    <mergeCell ref="B30:C30"/>
    <mergeCell ref="M30:O30"/>
    <mergeCell ref="B31:C31"/>
    <mergeCell ref="M31:O31"/>
    <mergeCell ref="B32:C32"/>
    <mergeCell ref="M32:O32"/>
    <mergeCell ref="B33:C33"/>
    <mergeCell ref="M33:O33"/>
    <mergeCell ref="B36:C36"/>
    <mergeCell ref="M36:O36"/>
    <mergeCell ref="N38:O38"/>
  </mergeCells>
  <printOptions headings="false" gridLines="false" gridLinesSet="true" horizontalCentered="false" verticalCentered="false"/>
  <pageMargins left="0.479861111111111" right="0.5" top="0.179861111111111" bottom="0.12986111111111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92"/>
  <sheetViews>
    <sheetView colorId="64" defaultGridColor="true" rightToLeft="false" showFormulas="false" showGridLines="true" showOutlineSymbols="true" showRowColHeaders="true" showZeros="true" tabSelected="false" topLeftCell="A1" view="pageBreakPreview" windowProtection="false" workbookViewId="0" zoomScale="100" zoomScaleNormal="100" zoomScalePageLayoutView="100">
      <selection activeCell="B5" activeCellId="0" pane="topLeft" sqref="B5"/>
    </sheetView>
  </sheetViews>
  <sheetFormatPr defaultRowHeight="12"/>
  <cols>
    <col collapsed="false" hidden="false" max="1" min="1" style="253" width="22.3265306122449"/>
    <col collapsed="false" hidden="false" max="2" min="2" style="254" width="49"/>
    <col collapsed="false" hidden="false" max="5" min="3" style="254" width="12.6632653061224"/>
    <col collapsed="false" hidden="false" max="23" min="6" style="65" width="12.6632653061224"/>
    <col collapsed="false" hidden="false" max="1025" min="24" style="65" width="8.8265306122449"/>
  </cols>
  <sheetData>
    <row collapsed="false" customFormat="false" customHeight="true" hidden="false" ht="18" outlineLevel="0" r="1">
      <c r="B1" s="255" t="s">
        <v>275</v>
      </c>
      <c r="C1" s="255"/>
      <c r="D1" s="255"/>
      <c r="E1" s="255"/>
    </row>
    <row collapsed="false" customFormat="false" customHeight="true" hidden="false" ht="12.75" outlineLevel="0" r="2">
      <c r="B2" s="255"/>
      <c r="C2" s="255"/>
      <c r="D2" s="255"/>
      <c r="E2" s="255"/>
    </row>
    <row collapsed="false" customFormat="false" customHeight="true" hidden="false" ht="12" outlineLevel="0" r="3">
      <c r="A3" s="253" t="s">
        <v>42</v>
      </c>
      <c r="B3" s="256" t="str">
        <f aca="false">Ugeplan!G2</f>
        <v>Mads Dellgren</v>
      </c>
      <c r="C3" s="257"/>
      <c r="D3" s="257"/>
      <c r="E3" s="257"/>
    </row>
    <row collapsed="false" customFormat="false" customHeight="true" hidden="false" ht="12" outlineLevel="0" r="4">
      <c r="B4" s="257"/>
      <c r="C4" s="257"/>
      <c r="D4" s="257"/>
      <c r="E4" s="257"/>
    </row>
    <row collapsed="false" customFormat="false" customHeight="true" hidden="false" ht="12.75" outlineLevel="0" r="5">
      <c r="A5" s="258" t="s">
        <v>276</v>
      </c>
      <c r="B5" s="259"/>
      <c r="C5" s="260"/>
      <c r="D5" s="260"/>
      <c r="E5" s="260"/>
    </row>
    <row collapsed="false" customFormat="false" customHeight="true" hidden="false" ht="12.75" outlineLevel="0" r="6">
      <c r="A6" s="258"/>
      <c r="B6" s="261"/>
      <c r="C6" s="260"/>
      <c r="D6" s="260"/>
      <c r="E6" s="260"/>
    </row>
    <row collapsed="false" customFormat="false" customHeight="true" hidden="false" ht="12.75" outlineLevel="0" r="7">
      <c r="A7" s="258"/>
      <c r="B7" s="262"/>
      <c r="C7" s="260"/>
      <c r="D7" s="260"/>
      <c r="E7" s="260"/>
    </row>
    <row collapsed="false" customFormat="false" customHeight="true" hidden="false" ht="12.75" outlineLevel="0" r="8">
      <c r="A8" s="258"/>
      <c r="B8" s="260"/>
      <c r="C8" s="260"/>
      <c r="D8" s="260"/>
      <c r="E8" s="260"/>
    </row>
    <row collapsed="false" customFormat="false" customHeight="true" hidden="false" ht="12.75" outlineLevel="0" r="9">
      <c r="A9" s="253" t="s">
        <v>277</v>
      </c>
      <c r="B9" s="263"/>
      <c r="C9" s="264"/>
      <c r="D9" s="264"/>
      <c r="E9" s="264"/>
    </row>
    <row collapsed="false" customFormat="false" customHeight="true" hidden="false" ht="12.75" outlineLevel="0" r="10">
      <c r="A10" s="253" t="s">
        <v>278</v>
      </c>
      <c r="B10" s="265"/>
      <c r="C10" s="257"/>
      <c r="D10" s="257"/>
      <c r="E10" s="257"/>
    </row>
    <row collapsed="false" customFormat="false" customHeight="true" hidden="false" ht="12.75" outlineLevel="0" r="11">
      <c r="B11" s="257"/>
      <c r="C11" s="257"/>
      <c r="D11" s="257"/>
      <c r="E11" s="257"/>
    </row>
    <row collapsed="false" customFormat="false" customHeight="true" hidden="false" ht="12.75" outlineLevel="0" r="12">
      <c r="A12" s="178" t="s">
        <v>279</v>
      </c>
      <c r="B12" s="266"/>
      <c r="C12" s="266"/>
      <c r="D12" s="266"/>
      <c r="E12" s="266"/>
    </row>
    <row collapsed="false" customFormat="false" customHeight="true" hidden="false" ht="12.75" outlineLevel="0" r="13">
      <c r="A13" s="253" t="s">
        <v>280</v>
      </c>
      <c r="B13" s="267"/>
      <c r="C13" s="266"/>
      <c r="D13" s="266"/>
      <c r="E13" s="266"/>
    </row>
    <row collapsed="false" customFormat="false" customHeight="true" hidden="false" ht="12.75" outlineLevel="0" r="14">
      <c r="A14" s="253" t="s">
        <v>281</v>
      </c>
      <c r="B14" s="268"/>
      <c r="C14" s="266"/>
      <c r="D14" s="266"/>
      <c r="E14" s="266"/>
    </row>
    <row collapsed="false" customFormat="false" customHeight="true" hidden="false" ht="12.75" outlineLevel="0" r="15">
      <c r="A15" s="253" t="s">
        <v>282</v>
      </c>
      <c r="B15" s="268"/>
      <c r="C15" s="266"/>
      <c r="D15" s="266"/>
      <c r="E15" s="266"/>
    </row>
    <row collapsed="false" customFormat="false" customHeight="true" hidden="false" ht="12.75" outlineLevel="0" r="16">
      <c r="A16" s="253" t="s">
        <v>283</v>
      </c>
      <c r="B16" s="269"/>
      <c r="C16" s="266"/>
      <c r="D16" s="266"/>
      <c r="E16" s="266"/>
    </row>
    <row collapsed="false" customFormat="false" customHeight="true" hidden="false" ht="12.75" outlineLevel="0" r="17">
      <c r="A17" s="253" t="s">
        <v>119</v>
      </c>
      <c r="B17" s="269"/>
      <c r="C17" s="266"/>
      <c r="D17" s="266"/>
      <c r="E17" s="266"/>
    </row>
    <row collapsed="false" customFormat="false" customHeight="true" hidden="false" ht="12.75" outlineLevel="0" r="18">
      <c r="B18" s="270"/>
      <c r="C18" s="266"/>
      <c r="D18" s="266"/>
      <c r="E18" s="266"/>
    </row>
    <row collapsed="false" customFormat="false" customHeight="true" hidden="false" ht="12.75" outlineLevel="0" r="19">
      <c r="B19" s="268"/>
      <c r="C19" s="266"/>
      <c r="D19" s="266"/>
      <c r="E19" s="266"/>
    </row>
    <row collapsed="false" customFormat="false" customHeight="true" hidden="false" ht="12.75" outlineLevel="0" r="20">
      <c r="B20" s="268"/>
      <c r="C20" s="266"/>
      <c r="D20" s="266"/>
      <c r="E20" s="266"/>
    </row>
    <row collapsed="false" customFormat="false" customHeight="true" hidden="false" ht="12.75" outlineLevel="0" r="21">
      <c r="B21" s="269"/>
      <c r="C21" s="266"/>
      <c r="D21" s="266"/>
      <c r="E21" s="266"/>
    </row>
    <row collapsed="false" customFormat="false" customHeight="true" hidden="false" ht="12.75" outlineLevel="0" r="22">
      <c r="B22" s="266"/>
      <c r="C22" s="266"/>
      <c r="D22" s="266"/>
      <c r="E22" s="266"/>
    </row>
    <row collapsed="false" customFormat="false" customHeight="true" hidden="false" ht="12.75" outlineLevel="0" r="23">
      <c r="A23" s="178" t="s">
        <v>284</v>
      </c>
      <c r="B23" s="260"/>
      <c r="C23" s="260"/>
      <c r="D23" s="260"/>
      <c r="E23" s="260"/>
    </row>
    <row collapsed="false" customFormat="false" customHeight="true" hidden="false" ht="12.75" outlineLevel="0" r="24">
      <c r="A24" s="253" t="s">
        <v>285</v>
      </c>
      <c r="B24" s="259"/>
      <c r="C24" s="260"/>
      <c r="D24" s="260"/>
      <c r="E24" s="260"/>
    </row>
    <row collapsed="false" customFormat="false" customHeight="true" hidden="false" ht="12.75" outlineLevel="0" r="25">
      <c r="B25" s="262"/>
      <c r="C25" s="260"/>
      <c r="D25" s="260"/>
      <c r="E25" s="260"/>
    </row>
    <row collapsed="false" customFormat="false" customHeight="true" hidden="false" ht="12.75" outlineLevel="0" r="26">
      <c r="A26" s="253" t="s">
        <v>286</v>
      </c>
      <c r="B26" s="262"/>
      <c r="C26" s="260"/>
      <c r="D26" s="260"/>
      <c r="E26" s="260"/>
    </row>
    <row collapsed="false" customFormat="false" customHeight="true" hidden="false" ht="12.75" outlineLevel="0" r="27">
      <c r="A27" s="253" t="s">
        <v>287</v>
      </c>
      <c r="B27" s="262"/>
      <c r="C27" s="260"/>
      <c r="D27" s="260"/>
      <c r="E27" s="260"/>
    </row>
    <row collapsed="false" customFormat="false" customHeight="true" hidden="false" ht="12.75" outlineLevel="0" r="28">
      <c r="A28" s="253" t="s">
        <v>288</v>
      </c>
      <c r="B28" s="262"/>
      <c r="C28" s="260"/>
      <c r="D28" s="260"/>
      <c r="E28" s="260"/>
    </row>
    <row collapsed="false" customFormat="false" customHeight="true" hidden="false" ht="12.75" outlineLevel="0" r="29">
      <c r="A29" s="253" t="s">
        <v>73</v>
      </c>
      <c r="B29" s="262"/>
      <c r="C29" s="260"/>
      <c r="D29" s="260"/>
      <c r="E29" s="260"/>
    </row>
    <row collapsed="false" customFormat="false" customHeight="true" hidden="false" ht="12.75" outlineLevel="0" r="30">
      <c r="B30" s="260"/>
      <c r="C30" s="260"/>
      <c r="D30" s="260"/>
      <c r="E30" s="260"/>
    </row>
    <row collapsed="false" customFormat="false" customHeight="true" hidden="false" ht="12.75" outlineLevel="0" r="31">
      <c r="B31" s="271" t="s">
        <v>289</v>
      </c>
      <c r="C31" s="271"/>
      <c r="D31" s="271"/>
      <c r="E31" s="271"/>
    </row>
    <row collapsed="false" customFormat="false" customHeight="true" hidden="false" ht="12.75" outlineLevel="0" r="32">
      <c r="B32" s="272"/>
      <c r="C32" s="273" t="s">
        <v>290</v>
      </c>
      <c r="D32" s="273"/>
      <c r="E32" s="273"/>
      <c r="F32" s="274" t="s">
        <v>291</v>
      </c>
      <c r="G32" s="274"/>
      <c r="H32" s="274"/>
      <c r="I32" s="274" t="s">
        <v>292</v>
      </c>
      <c r="J32" s="274"/>
      <c r="K32" s="274"/>
      <c r="L32" s="274" t="s">
        <v>293</v>
      </c>
      <c r="M32" s="274"/>
      <c r="N32" s="274"/>
      <c r="O32" s="274" t="s">
        <v>294</v>
      </c>
      <c r="P32" s="274"/>
      <c r="Q32" s="274"/>
      <c r="R32" s="274" t="s">
        <v>295</v>
      </c>
      <c r="S32" s="274"/>
      <c r="T32" s="274"/>
      <c r="U32" s="274" t="s">
        <v>296</v>
      </c>
      <c r="V32" s="274"/>
      <c r="W32" s="274"/>
    </row>
    <row collapsed="false" customFormat="false" customHeight="true" hidden="false" ht="12.75" outlineLevel="0" r="33">
      <c r="A33" s="275" t="s">
        <v>297</v>
      </c>
      <c r="B33" s="272" t="s">
        <v>298</v>
      </c>
      <c r="C33" s="276"/>
      <c r="D33" s="276"/>
      <c r="E33" s="276"/>
      <c r="F33" s="277"/>
      <c r="G33" s="277"/>
      <c r="H33" s="277"/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277"/>
      <c r="V33" s="277"/>
      <c r="W33" s="277"/>
    </row>
    <row collapsed="false" customFormat="false" customHeight="true" hidden="false" ht="12.75" outlineLevel="0" r="34">
      <c r="A34" s="278"/>
      <c r="B34" s="272" t="s">
        <v>285</v>
      </c>
      <c r="C34" s="277"/>
      <c r="D34" s="277"/>
      <c r="E34" s="277"/>
      <c r="F34" s="277"/>
      <c r="G34" s="277"/>
      <c r="H34" s="277"/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277"/>
      <c r="V34" s="277"/>
      <c r="W34" s="277"/>
    </row>
    <row collapsed="false" customFormat="false" customHeight="true" hidden="false" ht="12.75" outlineLevel="0" r="35">
      <c r="B35" s="272"/>
      <c r="C35" s="277"/>
      <c r="D35" s="277"/>
      <c r="E35" s="277"/>
      <c r="F35" s="277"/>
      <c r="G35" s="277"/>
      <c r="H35" s="277"/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</row>
    <row collapsed="false" customFormat="false" customHeight="true" hidden="false" ht="12.75" outlineLevel="0" r="36">
      <c r="A36" s="275" t="s">
        <v>299</v>
      </c>
      <c r="B36" s="272" t="s">
        <v>300</v>
      </c>
      <c r="C36" s="277"/>
      <c r="D36" s="277"/>
      <c r="E36" s="277"/>
      <c r="F36" s="277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277"/>
      <c r="V36" s="277"/>
      <c r="W36" s="277"/>
    </row>
    <row collapsed="false" customFormat="false" customHeight="true" hidden="false" ht="12.75" outlineLevel="0" r="37">
      <c r="A37" s="278"/>
      <c r="B37" s="272"/>
      <c r="C37" s="277"/>
      <c r="D37" s="277"/>
      <c r="E37" s="277"/>
      <c r="F37" s="277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</row>
    <row collapsed="false" customFormat="false" customHeight="true" hidden="false" ht="12.75" outlineLevel="0" r="38">
      <c r="B38" s="272" t="s">
        <v>301</v>
      </c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</row>
    <row collapsed="false" customFormat="false" customHeight="true" hidden="false" ht="12.75" outlineLevel="0" r="39">
      <c r="B39" s="272"/>
      <c r="C39" s="277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</row>
    <row collapsed="false" customFormat="false" customHeight="true" hidden="false" ht="12.75" outlineLevel="0" r="40">
      <c r="B40" s="272" t="s">
        <v>302</v>
      </c>
      <c r="C40" s="277"/>
      <c r="D40" s="277"/>
      <c r="E40" s="277"/>
      <c r="F40" s="277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</row>
    <row collapsed="false" customFormat="false" customHeight="true" hidden="false" ht="12.75" outlineLevel="0" r="41">
      <c r="B41" s="272"/>
      <c r="C41" s="277"/>
      <c r="D41" s="277"/>
      <c r="E41" s="277"/>
      <c r="F41" s="277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277"/>
      <c r="V41" s="277"/>
      <c r="W41" s="277"/>
    </row>
    <row collapsed="false" customFormat="false" customHeight="true" hidden="false" ht="12.75" outlineLevel="0" r="42">
      <c r="B42" s="272" t="s">
        <v>303</v>
      </c>
      <c r="C42" s="277"/>
      <c r="D42" s="277"/>
      <c r="E42" s="277"/>
      <c r="F42" s="277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277"/>
      <c r="V42" s="277"/>
      <c r="W42" s="277"/>
    </row>
    <row collapsed="false" customFormat="false" customHeight="true" hidden="false" ht="12.75" outlineLevel="0" r="43">
      <c r="B43" s="272"/>
      <c r="C43" s="277"/>
      <c r="D43" s="277"/>
      <c r="E43" s="277"/>
      <c r="F43" s="277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</row>
    <row collapsed="false" customFormat="false" customHeight="true" hidden="false" ht="12.75" outlineLevel="0" r="44">
      <c r="B44" s="272" t="s">
        <v>304</v>
      </c>
      <c r="C44" s="277"/>
      <c r="D44" s="277"/>
      <c r="E44" s="277"/>
      <c r="F44" s="277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277"/>
      <c r="V44" s="277"/>
      <c r="W44" s="277"/>
    </row>
    <row collapsed="false" customFormat="false" customHeight="true" hidden="false" ht="12.75" outlineLevel="0" r="45">
      <c r="B45" s="272"/>
      <c r="C45" s="277"/>
      <c r="D45" s="277"/>
      <c r="E45" s="277"/>
      <c r="F45" s="277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277"/>
      <c r="V45" s="277"/>
      <c r="W45" s="277"/>
    </row>
    <row collapsed="false" customFormat="false" customHeight="true" hidden="false" ht="12.75" outlineLevel="0" r="46">
      <c r="B46" s="272" t="s">
        <v>305</v>
      </c>
      <c r="C46" s="277"/>
      <c r="D46" s="277"/>
      <c r="E46" s="277"/>
      <c r="F46" s="277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277"/>
      <c r="V46" s="277"/>
      <c r="W46" s="277"/>
    </row>
    <row collapsed="false" customFormat="false" customHeight="true" hidden="false" ht="12.75" outlineLevel="0" r="47">
      <c r="B47" s="272"/>
      <c r="C47" s="277"/>
      <c r="D47" s="277"/>
      <c r="E47" s="277"/>
      <c r="F47" s="277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</row>
    <row collapsed="false" customFormat="false" customHeight="true" hidden="false" ht="12.75" outlineLevel="0" r="48">
      <c r="B48" s="272" t="s">
        <v>306</v>
      </c>
      <c r="C48" s="277"/>
      <c r="D48" s="277"/>
      <c r="E48" s="277"/>
      <c r="F48" s="277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277"/>
      <c r="V48" s="277"/>
      <c r="W48" s="277"/>
    </row>
    <row collapsed="false" customFormat="false" customHeight="true" hidden="false" ht="12.75" outlineLevel="0" r="49">
      <c r="B49" s="272"/>
      <c r="C49" s="277"/>
      <c r="D49" s="277"/>
      <c r="E49" s="277"/>
      <c r="F49" s="277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277"/>
      <c r="V49" s="277"/>
      <c r="W49" s="277"/>
    </row>
    <row collapsed="false" customFormat="false" customHeight="true" hidden="false" ht="12.75" outlineLevel="0" r="50">
      <c r="B50" s="272" t="s">
        <v>307</v>
      </c>
      <c r="C50" s="277"/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277"/>
      <c r="V50" s="277"/>
      <c r="W50" s="277"/>
    </row>
    <row collapsed="false" customFormat="false" customHeight="true" hidden="false" ht="12.75" outlineLevel="0" r="51">
      <c r="B51" s="272"/>
      <c r="C51" s="277"/>
      <c r="D51" s="277"/>
      <c r="E51" s="277"/>
      <c r="F51" s="277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277"/>
      <c r="V51" s="277"/>
      <c r="W51" s="277"/>
    </row>
    <row collapsed="false" customFormat="false" customHeight="true" hidden="false" ht="12.75" outlineLevel="0" r="52">
      <c r="B52" s="272" t="s">
        <v>308</v>
      </c>
      <c r="C52" s="279"/>
      <c r="D52" s="279"/>
      <c r="E52" s="279"/>
      <c r="F52" s="279"/>
      <c r="G52" s="279"/>
      <c r="H52" s="279"/>
      <c r="I52" s="279"/>
      <c r="J52" s="279"/>
      <c r="K52" s="279"/>
      <c r="L52" s="279"/>
      <c r="M52" s="279"/>
      <c r="N52" s="279"/>
      <c r="O52" s="279"/>
      <c r="P52" s="279"/>
      <c r="Q52" s="279"/>
      <c r="R52" s="279"/>
      <c r="S52" s="279"/>
      <c r="T52" s="279"/>
      <c r="U52" s="279"/>
      <c r="V52" s="279"/>
      <c r="W52" s="279"/>
    </row>
    <row collapsed="false" customFormat="false" customHeight="true" hidden="false" ht="12.75" outlineLevel="0" r="53">
      <c r="B53" s="272"/>
      <c r="C53" s="279"/>
      <c r="D53" s="279"/>
      <c r="E53" s="279"/>
      <c r="F53" s="279"/>
      <c r="G53" s="279"/>
      <c r="H53" s="279"/>
      <c r="I53" s="279"/>
      <c r="J53" s="279"/>
      <c r="K53" s="279"/>
      <c r="L53" s="279"/>
      <c r="M53" s="279"/>
      <c r="N53" s="279"/>
      <c r="O53" s="279"/>
      <c r="P53" s="279"/>
      <c r="Q53" s="279"/>
      <c r="R53" s="279"/>
      <c r="S53" s="279"/>
      <c r="T53" s="279"/>
      <c r="U53" s="279"/>
      <c r="V53" s="279"/>
      <c r="W53" s="279"/>
    </row>
    <row collapsed="false" customFormat="false" customHeight="true" hidden="false" ht="12.75" outlineLevel="0" r="54">
      <c r="B54" s="272"/>
      <c r="C54" s="279"/>
      <c r="D54" s="279"/>
      <c r="E54" s="279"/>
      <c r="F54" s="279"/>
      <c r="G54" s="279"/>
      <c r="H54" s="279"/>
      <c r="I54" s="279"/>
      <c r="J54" s="279"/>
      <c r="K54" s="279"/>
      <c r="L54" s="279"/>
      <c r="M54" s="279"/>
      <c r="N54" s="279"/>
      <c r="O54" s="279"/>
      <c r="P54" s="279"/>
      <c r="Q54" s="279"/>
      <c r="R54" s="279"/>
      <c r="S54" s="279"/>
      <c r="T54" s="279"/>
      <c r="U54" s="279"/>
      <c r="V54" s="279"/>
      <c r="W54" s="279"/>
    </row>
    <row collapsed="false" customFormat="false" customHeight="true" hidden="false" ht="12.75" outlineLevel="0" r="55">
      <c r="B55" s="280"/>
      <c r="C55" s="280"/>
      <c r="D55" s="280"/>
      <c r="E55" s="280"/>
    </row>
    <row collapsed="false" customFormat="false" customHeight="true" hidden="false" ht="12" outlineLevel="0" r="56">
      <c r="A56" s="178" t="s">
        <v>309</v>
      </c>
      <c r="B56" s="257"/>
      <c r="C56" s="257"/>
      <c r="D56" s="257"/>
      <c r="E56" s="257"/>
    </row>
    <row collapsed="false" customFormat="false" customHeight="true" hidden="false" ht="12" outlineLevel="0" r="57">
      <c r="A57" s="281" t="s">
        <v>310</v>
      </c>
      <c r="B57" s="256"/>
      <c r="C57" s="257"/>
      <c r="D57" s="257"/>
      <c r="E57" s="257"/>
      <c r="F57" s="282"/>
      <c r="G57" s="282"/>
      <c r="H57" s="282"/>
      <c r="I57" s="282"/>
      <c r="J57" s="282"/>
      <c r="K57" s="282"/>
      <c r="L57" s="282"/>
      <c r="M57" s="282"/>
      <c r="N57" s="282"/>
      <c r="O57" s="282"/>
      <c r="P57" s="282"/>
      <c r="Q57" s="282"/>
      <c r="R57" s="282"/>
      <c r="S57" s="282"/>
      <c r="T57" s="282"/>
      <c r="U57" s="282"/>
      <c r="V57" s="282"/>
    </row>
    <row collapsed="false" customFormat="false" customHeight="true" hidden="false" ht="12" outlineLevel="0" r="58">
      <c r="A58" s="281"/>
      <c r="B58" s="283"/>
      <c r="C58" s="257"/>
      <c r="D58" s="257"/>
      <c r="E58" s="257"/>
      <c r="F58" s="282"/>
      <c r="G58" s="282"/>
      <c r="H58" s="282"/>
      <c r="I58" s="282"/>
      <c r="J58" s="282"/>
      <c r="K58" s="282"/>
      <c r="L58" s="282"/>
      <c r="M58" s="282"/>
      <c r="N58" s="282"/>
      <c r="O58" s="282"/>
      <c r="P58" s="282"/>
      <c r="Q58" s="282"/>
      <c r="R58" s="282"/>
      <c r="S58" s="282"/>
      <c r="T58" s="282"/>
      <c r="U58" s="282"/>
      <c r="V58" s="282"/>
    </row>
    <row collapsed="false" customFormat="true" customHeight="true" hidden="false" ht="12" outlineLevel="0" r="59" s="65"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2"/>
      <c r="T59" s="282"/>
      <c r="U59" s="282"/>
      <c r="V59" s="282"/>
    </row>
    <row collapsed="false" customFormat="true" customHeight="true" hidden="false" ht="12" outlineLevel="0" r="60" s="65">
      <c r="A60" s="178" t="s">
        <v>311</v>
      </c>
      <c r="F60" s="282"/>
      <c r="G60" s="282"/>
      <c r="H60" s="282"/>
      <c r="I60" s="282"/>
      <c r="J60" s="282"/>
      <c r="K60" s="282"/>
      <c r="L60" s="282"/>
      <c r="M60" s="282"/>
      <c r="N60" s="282"/>
      <c r="O60" s="282"/>
      <c r="P60" s="282"/>
      <c r="Q60" s="282"/>
      <c r="R60" s="282"/>
      <c r="S60" s="282"/>
      <c r="T60" s="282"/>
      <c r="U60" s="282"/>
      <c r="V60" s="282"/>
    </row>
    <row collapsed="false" customFormat="false" customHeight="true" hidden="false" ht="12" outlineLevel="0" r="61">
      <c r="A61" s="281" t="s">
        <v>312</v>
      </c>
      <c r="B61" s="256"/>
      <c r="C61" s="257"/>
      <c r="D61" s="257"/>
      <c r="E61" s="257"/>
      <c r="F61" s="282"/>
      <c r="G61" s="282"/>
      <c r="H61" s="282"/>
      <c r="I61" s="282"/>
      <c r="J61" s="282"/>
      <c r="K61" s="282"/>
      <c r="L61" s="282"/>
      <c r="M61" s="282"/>
      <c r="N61" s="282"/>
      <c r="O61" s="282"/>
      <c r="P61" s="282"/>
      <c r="Q61" s="282"/>
      <c r="R61" s="282"/>
      <c r="S61" s="282"/>
      <c r="T61" s="282"/>
      <c r="U61" s="282"/>
      <c r="V61" s="282"/>
    </row>
    <row collapsed="false" customFormat="false" customHeight="true" hidden="false" ht="12" outlineLevel="0" r="62">
      <c r="A62" s="281" t="s">
        <v>313</v>
      </c>
      <c r="B62" s="283"/>
      <c r="C62" s="257"/>
      <c r="D62" s="257"/>
      <c r="E62" s="257"/>
      <c r="F62" s="282"/>
      <c r="G62" s="282"/>
      <c r="H62" s="282"/>
      <c r="I62" s="282"/>
      <c r="J62" s="282"/>
      <c r="K62" s="282"/>
      <c r="L62" s="282"/>
      <c r="M62" s="282"/>
      <c r="N62" s="282"/>
      <c r="O62" s="282"/>
      <c r="P62" s="282"/>
      <c r="Q62" s="282"/>
      <c r="R62" s="282"/>
      <c r="S62" s="282"/>
      <c r="T62" s="282"/>
      <c r="U62" s="282"/>
      <c r="V62" s="282"/>
    </row>
    <row collapsed="false" customFormat="false" customHeight="true" hidden="false" ht="12" outlineLevel="0" r="63">
      <c r="A63" s="281" t="s">
        <v>314</v>
      </c>
      <c r="B63" s="283"/>
      <c r="C63" s="257"/>
      <c r="D63" s="257"/>
      <c r="E63" s="257"/>
      <c r="F63" s="282"/>
      <c r="G63" s="282"/>
      <c r="H63" s="282"/>
      <c r="I63" s="282"/>
      <c r="J63" s="282"/>
      <c r="K63" s="282"/>
      <c r="L63" s="282"/>
      <c r="M63" s="282"/>
      <c r="N63" s="282"/>
      <c r="O63" s="282"/>
      <c r="P63" s="282"/>
      <c r="Q63" s="282"/>
      <c r="R63" s="282"/>
      <c r="S63" s="282"/>
      <c r="T63" s="282"/>
      <c r="U63" s="282"/>
      <c r="V63" s="282"/>
    </row>
    <row collapsed="false" customFormat="false" customHeight="true" hidden="false" ht="12" outlineLevel="0" r="64">
      <c r="A64" s="281" t="s">
        <v>315</v>
      </c>
      <c r="B64" s="283"/>
      <c r="C64" s="257"/>
      <c r="D64" s="257"/>
      <c r="E64" s="257"/>
      <c r="F64" s="282"/>
      <c r="G64" s="282"/>
      <c r="H64" s="282"/>
      <c r="I64" s="282"/>
      <c r="J64" s="282"/>
      <c r="K64" s="282"/>
      <c r="L64" s="282"/>
      <c r="M64" s="282"/>
      <c r="N64" s="282"/>
      <c r="O64" s="282"/>
      <c r="P64" s="282"/>
      <c r="Q64" s="282"/>
      <c r="R64" s="282"/>
      <c r="S64" s="282"/>
      <c r="T64" s="282"/>
      <c r="U64" s="282"/>
      <c r="V64" s="282"/>
    </row>
    <row collapsed="false" customFormat="false" customHeight="true" hidden="false" ht="12" outlineLevel="0" r="65">
      <c r="A65" s="281" t="s">
        <v>316</v>
      </c>
      <c r="B65" s="283"/>
      <c r="C65" s="257"/>
      <c r="D65" s="257"/>
      <c r="E65" s="257"/>
      <c r="F65" s="282"/>
      <c r="G65" s="282"/>
      <c r="H65" s="282"/>
      <c r="I65" s="282"/>
      <c r="J65" s="282"/>
      <c r="K65" s="282"/>
      <c r="L65" s="282"/>
      <c r="M65" s="282"/>
      <c r="N65" s="282"/>
      <c r="O65" s="282"/>
      <c r="P65" s="282"/>
      <c r="Q65" s="282"/>
      <c r="R65" s="282"/>
      <c r="S65" s="282"/>
      <c r="T65" s="282"/>
      <c r="U65" s="282"/>
      <c r="V65" s="282"/>
    </row>
    <row collapsed="false" customFormat="false" customHeight="true" hidden="false" ht="12" outlineLevel="0" r="66">
      <c r="A66" s="281" t="s">
        <v>317</v>
      </c>
      <c r="B66" s="283"/>
      <c r="C66" s="257"/>
      <c r="D66" s="257"/>
      <c r="E66" s="257"/>
      <c r="F66" s="282"/>
      <c r="G66" s="282"/>
      <c r="H66" s="282"/>
      <c r="I66" s="282"/>
      <c r="J66" s="282"/>
      <c r="K66" s="282"/>
      <c r="L66" s="282"/>
      <c r="M66" s="282"/>
      <c r="N66" s="282"/>
      <c r="O66" s="282"/>
      <c r="P66" s="282"/>
      <c r="Q66" s="282"/>
      <c r="R66" s="282"/>
      <c r="S66" s="282"/>
      <c r="T66" s="282"/>
      <c r="U66" s="282"/>
      <c r="V66" s="282"/>
    </row>
    <row collapsed="false" customFormat="false" customHeight="true" hidden="false" ht="12" outlineLevel="0" r="67">
      <c r="A67" s="281" t="s">
        <v>318</v>
      </c>
      <c r="B67" s="284"/>
      <c r="C67" s="285"/>
      <c r="D67" s="285"/>
      <c r="E67" s="285"/>
      <c r="F67" s="282"/>
      <c r="G67" s="282"/>
      <c r="H67" s="282"/>
      <c r="I67" s="282"/>
      <c r="J67" s="282"/>
      <c r="K67" s="282"/>
      <c r="L67" s="282"/>
      <c r="M67" s="282"/>
      <c r="N67" s="282"/>
      <c r="O67" s="282"/>
      <c r="P67" s="282"/>
      <c r="Q67" s="282"/>
      <c r="R67" s="282"/>
      <c r="S67" s="282"/>
      <c r="T67" s="282"/>
      <c r="U67" s="282"/>
      <c r="V67" s="282"/>
    </row>
    <row collapsed="false" customFormat="false" customHeight="true" hidden="false" ht="12" outlineLevel="0" r="68">
      <c r="B68" s="257"/>
      <c r="C68" s="257"/>
      <c r="D68" s="257"/>
      <c r="E68" s="257"/>
      <c r="F68" s="282"/>
      <c r="G68" s="282"/>
      <c r="H68" s="282"/>
      <c r="I68" s="282"/>
      <c r="J68" s="282"/>
      <c r="K68" s="282"/>
      <c r="L68" s="282"/>
      <c r="M68" s="282"/>
      <c r="N68" s="282"/>
      <c r="O68" s="282"/>
      <c r="P68" s="282"/>
      <c r="Q68" s="282"/>
      <c r="R68" s="282"/>
      <c r="S68" s="282"/>
      <c r="T68" s="282"/>
      <c r="U68" s="282"/>
      <c r="V68" s="282"/>
    </row>
    <row collapsed="false" customFormat="false" customHeight="true" hidden="false" ht="12" outlineLevel="0" r="69">
      <c r="B69" s="257"/>
      <c r="C69" s="257"/>
      <c r="D69" s="257"/>
      <c r="E69" s="257"/>
      <c r="F69" s="282"/>
      <c r="G69" s="282"/>
      <c r="H69" s="282"/>
      <c r="I69" s="282"/>
      <c r="J69" s="282"/>
      <c r="K69" s="282"/>
      <c r="L69" s="282"/>
      <c r="M69" s="282"/>
      <c r="N69" s="282"/>
      <c r="O69" s="282"/>
      <c r="P69" s="282"/>
      <c r="Q69" s="282"/>
      <c r="R69" s="282"/>
      <c r="S69" s="282"/>
      <c r="T69" s="282"/>
      <c r="U69" s="282"/>
      <c r="V69" s="282"/>
    </row>
    <row collapsed="false" customFormat="false" customHeight="true" hidden="false" ht="12" outlineLevel="0" r="70">
      <c r="A70" s="178" t="s">
        <v>319</v>
      </c>
      <c r="B70" s="257"/>
      <c r="C70" s="257"/>
      <c r="D70" s="257"/>
      <c r="E70" s="257"/>
    </row>
    <row collapsed="false" customFormat="false" customHeight="true" hidden="false" ht="12" outlineLevel="0" r="71">
      <c r="A71" s="281" t="s">
        <v>320</v>
      </c>
      <c r="B71" s="256"/>
      <c r="C71" s="257"/>
      <c r="D71" s="257"/>
      <c r="E71" s="257"/>
      <c r="F71" s="282"/>
      <c r="G71" s="282"/>
      <c r="H71" s="282"/>
      <c r="I71" s="282"/>
      <c r="J71" s="282"/>
      <c r="K71" s="282"/>
      <c r="L71" s="282"/>
      <c r="M71" s="282"/>
      <c r="N71" s="282"/>
      <c r="O71" s="282"/>
      <c r="P71" s="282"/>
      <c r="Q71" s="282"/>
      <c r="R71" s="282"/>
      <c r="S71" s="282"/>
      <c r="T71" s="282"/>
      <c r="U71" s="282"/>
      <c r="V71" s="282"/>
    </row>
    <row collapsed="false" customFormat="false" customHeight="true" hidden="false" ht="12" outlineLevel="0" r="72">
      <c r="B72" s="283"/>
      <c r="C72" s="257"/>
      <c r="D72" s="257"/>
      <c r="E72" s="257"/>
      <c r="F72" s="282"/>
      <c r="G72" s="282"/>
      <c r="H72" s="282"/>
      <c r="I72" s="282"/>
      <c r="J72" s="282"/>
      <c r="K72" s="282"/>
      <c r="L72" s="282"/>
      <c r="M72" s="282"/>
      <c r="N72" s="282"/>
      <c r="O72" s="282"/>
      <c r="P72" s="282"/>
      <c r="Q72" s="282"/>
      <c r="R72" s="282"/>
      <c r="S72" s="282"/>
      <c r="T72" s="282"/>
      <c r="U72" s="282"/>
      <c r="V72" s="282"/>
    </row>
    <row collapsed="false" customFormat="false" customHeight="true" hidden="false" ht="12" outlineLevel="0" r="73">
      <c r="B73" s="257"/>
      <c r="C73" s="257"/>
      <c r="D73" s="257"/>
      <c r="E73" s="257"/>
      <c r="F73" s="282"/>
      <c r="G73" s="282"/>
      <c r="H73" s="282"/>
      <c r="I73" s="282"/>
      <c r="J73" s="282"/>
      <c r="K73" s="282"/>
      <c r="L73" s="282"/>
      <c r="M73" s="282"/>
      <c r="N73" s="282"/>
      <c r="O73" s="282"/>
      <c r="P73" s="282"/>
      <c r="Q73" s="282"/>
      <c r="R73" s="282"/>
      <c r="S73" s="282"/>
      <c r="T73" s="282"/>
      <c r="U73" s="282"/>
      <c r="V73" s="282"/>
    </row>
    <row collapsed="false" customFormat="false" customHeight="true" hidden="false" ht="12" outlineLevel="0" r="74">
      <c r="A74" s="178" t="s">
        <v>311</v>
      </c>
      <c r="B74" s="257"/>
      <c r="C74" s="257"/>
      <c r="D74" s="257"/>
      <c r="E74" s="257"/>
      <c r="F74" s="282"/>
      <c r="G74" s="282"/>
      <c r="H74" s="282"/>
      <c r="I74" s="282"/>
      <c r="J74" s="282"/>
      <c r="K74" s="282"/>
      <c r="L74" s="282"/>
      <c r="M74" s="282"/>
      <c r="N74" s="282"/>
      <c r="O74" s="282"/>
      <c r="P74" s="282"/>
      <c r="Q74" s="282"/>
      <c r="R74" s="282"/>
      <c r="S74" s="282"/>
      <c r="T74" s="282"/>
      <c r="U74" s="282"/>
      <c r="V74" s="282"/>
    </row>
    <row collapsed="false" customFormat="false" customHeight="true" hidden="false" ht="12" outlineLevel="0" r="75">
      <c r="A75" s="281" t="s">
        <v>312</v>
      </c>
      <c r="B75" s="256"/>
      <c r="C75" s="257"/>
      <c r="D75" s="257"/>
      <c r="E75" s="257"/>
      <c r="F75" s="282"/>
      <c r="G75" s="282"/>
      <c r="H75" s="282"/>
      <c r="I75" s="282"/>
      <c r="J75" s="282"/>
      <c r="K75" s="282"/>
      <c r="L75" s="282"/>
      <c r="M75" s="282"/>
      <c r="N75" s="282"/>
      <c r="O75" s="282"/>
      <c r="P75" s="282"/>
      <c r="Q75" s="282"/>
      <c r="R75" s="282"/>
      <c r="S75" s="282"/>
      <c r="T75" s="282"/>
      <c r="U75" s="282"/>
      <c r="V75" s="282"/>
    </row>
    <row collapsed="false" customFormat="false" customHeight="true" hidden="false" ht="12" outlineLevel="0" r="76">
      <c r="A76" s="281" t="s">
        <v>313</v>
      </c>
      <c r="B76" s="283"/>
      <c r="C76" s="257"/>
      <c r="D76" s="257"/>
      <c r="E76" s="257"/>
      <c r="F76" s="282"/>
      <c r="G76" s="282"/>
      <c r="H76" s="282"/>
      <c r="I76" s="282"/>
      <c r="J76" s="282"/>
      <c r="K76" s="282"/>
      <c r="L76" s="282"/>
      <c r="M76" s="282"/>
      <c r="N76" s="282"/>
      <c r="O76" s="282"/>
      <c r="P76" s="282"/>
      <c r="Q76" s="282"/>
      <c r="R76" s="282"/>
      <c r="S76" s="282"/>
      <c r="T76" s="282"/>
      <c r="U76" s="282"/>
      <c r="V76" s="282"/>
    </row>
    <row collapsed="false" customFormat="false" customHeight="true" hidden="false" ht="12" outlineLevel="0" r="77">
      <c r="A77" s="281" t="s">
        <v>314</v>
      </c>
      <c r="B77" s="283"/>
      <c r="C77" s="257"/>
      <c r="D77" s="257"/>
      <c r="E77" s="257"/>
      <c r="F77" s="282"/>
      <c r="G77" s="282"/>
      <c r="H77" s="282"/>
      <c r="I77" s="282"/>
      <c r="J77" s="282"/>
      <c r="K77" s="282"/>
      <c r="L77" s="282"/>
      <c r="M77" s="282"/>
      <c r="N77" s="282"/>
      <c r="O77" s="282"/>
      <c r="P77" s="282"/>
      <c r="Q77" s="282"/>
      <c r="R77" s="282"/>
      <c r="S77" s="282"/>
      <c r="T77" s="282"/>
      <c r="U77" s="282"/>
      <c r="V77" s="282"/>
    </row>
    <row collapsed="false" customFormat="false" customHeight="true" hidden="false" ht="12" outlineLevel="0" r="78">
      <c r="A78" s="281" t="s">
        <v>315</v>
      </c>
      <c r="B78" s="283"/>
      <c r="C78" s="257"/>
      <c r="D78" s="257"/>
      <c r="E78" s="257"/>
      <c r="F78" s="282"/>
      <c r="G78" s="282"/>
      <c r="H78" s="282"/>
      <c r="I78" s="282"/>
      <c r="J78" s="282"/>
      <c r="K78" s="282"/>
      <c r="L78" s="282"/>
      <c r="M78" s="282"/>
      <c r="N78" s="282"/>
      <c r="O78" s="282"/>
      <c r="P78" s="282"/>
      <c r="Q78" s="282"/>
      <c r="R78" s="282"/>
      <c r="S78" s="282"/>
      <c r="T78" s="282"/>
      <c r="U78" s="282"/>
      <c r="V78" s="282"/>
    </row>
    <row collapsed="false" customFormat="false" customHeight="true" hidden="false" ht="12" outlineLevel="0" r="79">
      <c r="A79" s="281" t="s">
        <v>316</v>
      </c>
      <c r="B79" s="283"/>
      <c r="C79" s="257"/>
      <c r="D79" s="257"/>
      <c r="E79" s="257"/>
      <c r="F79" s="282"/>
      <c r="G79" s="282"/>
      <c r="H79" s="282"/>
      <c r="I79" s="282"/>
      <c r="J79" s="282"/>
      <c r="K79" s="282"/>
      <c r="L79" s="282"/>
      <c r="M79" s="282"/>
      <c r="N79" s="282"/>
      <c r="O79" s="282"/>
      <c r="P79" s="282"/>
      <c r="Q79" s="282"/>
      <c r="R79" s="282"/>
      <c r="S79" s="282"/>
      <c r="T79" s="282"/>
      <c r="U79" s="282"/>
      <c r="V79" s="282"/>
    </row>
    <row collapsed="false" customFormat="false" customHeight="true" hidden="false" ht="12" outlineLevel="0" r="80">
      <c r="A80" s="281" t="s">
        <v>317</v>
      </c>
      <c r="B80" s="283"/>
      <c r="C80" s="257"/>
      <c r="D80" s="257"/>
      <c r="E80" s="257"/>
      <c r="F80" s="282"/>
      <c r="G80" s="282"/>
      <c r="H80" s="282"/>
      <c r="I80" s="282"/>
      <c r="J80" s="282"/>
      <c r="K80" s="282"/>
      <c r="L80" s="282"/>
      <c r="M80" s="282"/>
      <c r="N80" s="282"/>
      <c r="O80" s="282"/>
      <c r="P80" s="282"/>
      <c r="Q80" s="282"/>
      <c r="R80" s="282"/>
      <c r="S80" s="282"/>
      <c r="T80" s="282"/>
      <c r="U80" s="282"/>
      <c r="V80" s="282"/>
    </row>
    <row collapsed="false" customFormat="false" customHeight="true" hidden="false" ht="12" outlineLevel="0" r="81">
      <c r="A81" s="281" t="s">
        <v>318</v>
      </c>
      <c r="B81" s="284"/>
      <c r="C81" s="285"/>
      <c r="D81" s="285"/>
      <c r="E81" s="285"/>
      <c r="F81" s="282"/>
      <c r="G81" s="282"/>
      <c r="H81" s="282"/>
      <c r="I81" s="282"/>
      <c r="J81" s="282"/>
      <c r="K81" s="282"/>
      <c r="L81" s="282"/>
      <c r="M81" s="282"/>
      <c r="N81" s="282"/>
      <c r="O81" s="282"/>
      <c r="P81" s="282"/>
      <c r="Q81" s="282"/>
      <c r="R81" s="282"/>
      <c r="S81" s="282"/>
      <c r="T81" s="282"/>
      <c r="U81" s="282"/>
      <c r="V81" s="282"/>
    </row>
    <row collapsed="false" customFormat="false" customHeight="true" hidden="false" ht="12" outlineLevel="0" r="82">
      <c r="B82" s="257"/>
      <c r="C82" s="257"/>
      <c r="D82" s="257"/>
      <c r="E82" s="257"/>
      <c r="F82" s="282"/>
      <c r="G82" s="282"/>
      <c r="H82" s="282"/>
      <c r="I82" s="282"/>
      <c r="J82" s="282"/>
      <c r="K82" s="282"/>
      <c r="L82" s="282"/>
      <c r="M82" s="282"/>
      <c r="N82" s="282"/>
      <c r="O82" s="282"/>
      <c r="P82" s="282"/>
      <c r="Q82" s="282"/>
      <c r="R82" s="282"/>
      <c r="S82" s="282"/>
      <c r="T82" s="282"/>
      <c r="U82" s="282"/>
      <c r="V82" s="282"/>
    </row>
    <row collapsed="false" customFormat="false" customHeight="true" hidden="false" ht="12" outlineLevel="0" r="83">
      <c r="B83" s="257"/>
      <c r="C83" s="257"/>
      <c r="D83" s="257"/>
      <c r="E83" s="257"/>
      <c r="F83" s="282"/>
      <c r="G83" s="282"/>
      <c r="H83" s="282"/>
      <c r="I83" s="282"/>
      <c r="J83" s="282"/>
      <c r="K83" s="282"/>
      <c r="L83" s="282"/>
      <c r="M83" s="282"/>
      <c r="N83" s="282"/>
      <c r="O83" s="282"/>
      <c r="P83" s="282"/>
      <c r="Q83" s="282"/>
      <c r="R83" s="282"/>
      <c r="S83" s="282"/>
      <c r="T83" s="282"/>
      <c r="U83" s="282"/>
      <c r="V83" s="282"/>
    </row>
    <row collapsed="false" customFormat="false" customHeight="true" hidden="false" ht="12" outlineLevel="0" r="84">
      <c r="B84" s="257"/>
      <c r="C84" s="257"/>
      <c r="D84" s="257"/>
      <c r="E84" s="257"/>
      <c r="F84" s="282"/>
      <c r="G84" s="282"/>
      <c r="H84" s="282"/>
      <c r="I84" s="282"/>
      <c r="J84" s="282"/>
      <c r="K84" s="282"/>
      <c r="L84" s="282"/>
      <c r="M84" s="282"/>
      <c r="N84" s="282"/>
      <c r="O84" s="282"/>
      <c r="P84" s="282"/>
      <c r="Q84" s="282"/>
      <c r="R84" s="282"/>
      <c r="S84" s="282"/>
      <c r="T84" s="282"/>
      <c r="U84" s="282"/>
      <c r="V84" s="282"/>
    </row>
    <row collapsed="false" customFormat="false" customHeight="true" hidden="false" ht="12" outlineLevel="0" r="85">
      <c r="A85" s="178" t="s">
        <v>321</v>
      </c>
      <c r="B85" s="286"/>
    </row>
    <row collapsed="false" customFormat="false" customHeight="true" hidden="false" ht="12" outlineLevel="0" r="86">
      <c r="B86" s="287"/>
    </row>
    <row collapsed="false" customFormat="false" customHeight="true" hidden="false" ht="12" outlineLevel="0" r="87">
      <c r="B87" s="287"/>
    </row>
    <row collapsed="false" customFormat="false" customHeight="true" hidden="false" ht="12" outlineLevel="0" r="88">
      <c r="B88" s="287"/>
    </row>
    <row collapsed="false" customFormat="false" customHeight="true" hidden="false" ht="12" outlineLevel="0" r="89">
      <c r="B89" s="287"/>
    </row>
    <row collapsed="false" customFormat="false" customHeight="true" hidden="false" ht="12" outlineLevel="0" r="92">
      <c r="A92" s="178" t="s">
        <v>322</v>
      </c>
      <c r="B92" s="182"/>
    </row>
  </sheetData>
  <mergeCells count="141">
    <mergeCell ref="C20:D20"/>
    <mergeCell ref="C32:E32"/>
    <mergeCell ref="F32:H32"/>
    <mergeCell ref="I32:K32"/>
    <mergeCell ref="L32:N32"/>
    <mergeCell ref="O32:Q32"/>
    <mergeCell ref="R32:T32"/>
    <mergeCell ref="U32:W32"/>
    <mergeCell ref="C33:E33"/>
    <mergeCell ref="F33:H33"/>
    <mergeCell ref="I33:K33"/>
    <mergeCell ref="L33:N33"/>
    <mergeCell ref="O33:Q33"/>
    <mergeCell ref="R33:T33"/>
    <mergeCell ref="U33:W33"/>
    <mergeCell ref="C34:E34"/>
    <mergeCell ref="F34:H34"/>
    <mergeCell ref="I34:K34"/>
    <mergeCell ref="L34:N34"/>
    <mergeCell ref="O34:Q34"/>
    <mergeCell ref="R34:T34"/>
    <mergeCell ref="U34:W34"/>
    <mergeCell ref="C35:E35"/>
    <mergeCell ref="F35:H35"/>
    <mergeCell ref="I35:K35"/>
    <mergeCell ref="L35:N35"/>
    <mergeCell ref="O35:Q35"/>
    <mergeCell ref="R35:T35"/>
    <mergeCell ref="U35:W35"/>
    <mergeCell ref="C36:E36"/>
    <mergeCell ref="F36:H36"/>
    <mergeCell ref="I36:K36"/>
    <mergeCell ref="L36:N36"/>
    <mergeCell ref="O36:Q36"/>
    <mergeCell ref="R36:T36"/>
    <mergeCell ref="U36:W36"/>
    <mergeCell ref="C37:E37"/>
    <mergeCell ref="F37:H37"/>
    <mergeCell ref="I37:K37"/>
    <mergeCell ref="L37:N37"/>
    <mergeCell ref="O37:Q37"/>
    <mergeCell ref="R37:T37"/>
    <mergeCell ref="U37:W37"/>
    <mergeCell ref="C38:E38"/>
    <mergeCell ref="F38:H38"/>
    <mergeCell ref="I38:K38"/>
    <mergeCell ref="L38:N38"/>
    <mergeCell ref="O38:Q38"/>
    <mergeCell ref="R38:T38"/>
    <mergeCell ref="U38:W38"/>
    <mergeCell ref="C39:E39"/>
    <mergeCell ref="F39:H39"/>
    <mergeCell ref="I39:K39"/>
    <mergeCell ref="L39:N39"/>
    <mergeCell ref="O39:Q39"/>
    <mergeCell ref="R39:T39"/>
    <mergeCell ref="U39:W39"/>
    <mergeCell ref="C40:E40"/>
    <mergeCell ref="F40:H40"/>
    <mergeCell ref="I40:K40"/>
    <mergeCell ref="L40:N40"/>
    <mergeCell ref="O40:Q40"/>
    <mergeCell ref="R40:T40"/>
    <mergeCell ref="U40:W40"/>
    <mergeCell ref="C41:E41"/>
    <mergeCell ref="F41:H41"/>
    <mergeCell ref="I41:K41"/>
    <mergeCell ref="L41:N41"/>
    <mergeCell ref="O41:Q41"/>
    <mergeCell ref="R41:T41"/>
    <mergeCell ref="U41:W41"/>
    <mergeCell ref="C42:E42"/>
    <mergeCell ref="F42:H42"/>
    <mergeCell ref="I42:K42"/>
    <mergeCell ref="L42:N42"/>
    <mergeCell ref="O42:Q42"/>
    <mergeCell ref="R42:T42"/>
    <mergeCell ref="U42:W42"/>
    <mergeCell ref="C43:E43"/>
    <mergeCell ref="F43:H43"/>
    <mergeCell ref="I43:K43"/>
    <mergeCell ref="L43:N43"/>
    <mergeCell ref="O43:Q43"/>
    <mergeCell ref="R43:T43"/>
    <mergeCell ref="U43:W43"/>
    <mergeCell ref="C44:E44"/>
    <mergeCell ref="F44:H44"/>
    <mergeCell ref="I44:K44"/>
    <mergeCell ref="L44:N44"/>
    <mergeCell ref="O44:Q44"/>
    <mergeCell ref="R44:T44"/>
    <mergeCell ref="U44:W44"/>
    <mergeCell ref="C45:E45"/>
    <mergeCell ref="F45:H45"/>
    <mergeCell ref="I45:K45"/>
    <mergeCell ref="L45:N45"/>
    <mergeCell ref="O45:Q45"/>
    <mergeCell ref="R45:T45"/>
    <mergeCell ref="U45:W45"/>
    <mergeCell ref="C46:E46"/>
    <mergeCell ref="F46:H46"/>
    <mergeCell ref="I46:K46"/>
    <mergeCell ref="L46:N46"/>
    <mergeCell ref="O46:Q46"/>
    <mergeCell ref="R46:T46"/>
    <mergeCell ref="U46:W46"/>
    <mergeCell ref="C47:E47"/>
    <mergeCell ref="F47:H47"/>
    <mergeCell ref="I47:K47"/>
    <mergeCell ref="L47:N47"/>
    <mergeCell ref="O47:Q47"/>
    <mergeCell ref="R47:T47"/>
    <mergeCell ref="U47:W47"/>
    <mergeCell ref="C48:E48"/>
    <mergeCell ref="F48:H48"/>
    <mergeCell ref="I48:K48"/>
    <mergeCell ref="L48:N48"/>
    <mergeCell ref="O48:Q48"/>
    <mergeCell ref="R48:T48"/>
    <mergeCell ref="U48:W48"/>
    <mergeCell ref="C49:E49"/>
    <mergeCell ref="F49:H49"/>
    <mergeCell ref="I49:K49"/>
    <mergeCell ref="L49:N49"/>
    <mergeCell ref="O49:Q49"/>
    <mergeCell ref="R49:T49"/>
    <mergeCell ref="U49:W49"/>
    <mergeCell ref="C50:E50"/>
    <mergeCell ref="F50:H50"/>
    <mergeCell ref="I50:K50"/>
    <mergeCell ref="L50:N50"/>
    <mergeCell ref="O50:Q50"/>
    <mergeCell ref="R50:T50"/>
    <mergeCell ref="U50:W50"/>
    <mergeCell ref="C51:E51"/>
    <mergeCell ref="F51:H51"/>
    <mergeCell ref="I51:K51"/>
    <mergeCell ref="L51:N51"/>
    <mergeCell ref="O51:Q51"/>
    <mergeCell ref="R51:T51"/>
    <mergeCell ref="U51:W51"/>
  </mergeCells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2"/>
  <sheetViews>
    <sheetView colorId="64" defaultGridColor="true" rightToLeft="false" showFormulas="false" showGridLines="true" showOutlineSymbols="true" showRowColHeaders="true" showZeros="true" tabSelected="false" topLeftCell="A1" view="pageBreakPreview" windowProtection="false" workbookViewId="0" zoomScale="100" zoomScaleNormal="100" zoomScalePageLayoutView="100">
      <selection activeCell="A1" activeCellId="0" pane="topLeft" sqref="A1"/>
    </sheetView>
  </sheetViews>
  <sheetFormatPr defaultRowHeight="12"/>
  <cols>
    <col collapsed="false" hidden="false" max="1" min="1" style="0" width="8.8265306122449"/>
    <col collapsed="false" hidden="false" max="2" min="2" style="0" width="137.331632653061"/>
    <col collapsed="false" hidden="false" max="1025" min="3" style="0" width="8.8265306122449"/>
  </cols>
  <sheetData>
    <row collapsed="false" customFormat="false" customHeight="true" hidden="false" ht="18" outlineLevel="0" r="2">
      <c r="A2" s="288" t="s">
        <v>76</v>
      </c>
      <c r="B2" s="288" t="s">
        <v>323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1"/>
  <sheetViews>
    <sheetView colorId="64" defaultGridColor="true" rightToLeft="false" showFormulas="false" showGridLines="true" showOutlineSymbols="true" showRowColHeaders="true" showZeros="true" tabSelected="false" topLeftCell="A1" view="pageBreakPreview" windowProtection="false" workbookViewId="0" zoomScale="100" zoomScaleNormal="100" zoomScalePageLayoutView="100">
      <selection activeCell="A1" activeCellId="0" pane="topLeft" sqref="A1"/>
    </sheetView>
  </sheetViews>
  <sheetFormatPr defaultRowHeight="10"/>
  <cols>
    <col collapsed="false" hidden="false" max="1" min="1" style="117" width="17.6683673469388"/>
    <col collapsed="false" hidden="false" max="3" min="2" style="117" width="7.16326530612245"/>
    <col collapsed="false" hidden="false" max="10" min="4" style="117" width="7.33673469387755"/>
    <col collapsed="false" hidden="false" max="11" min="11" style="117" width="4.5"/>
    <col collapsed="false" hidden="false" max="12" min="12" style="117" width="10.5"/>
    <col collapsed="false" hidden="false" max="14" min="13" style="117" width="9.33163265306122"/>
    <col collapsed="false" hidden="false" max="22" min="15" style="117" width="9.50510204081633"/>
    <col collapsed="false" hidden="false" max="1025" min="23" style="117" width="8.8265306122449"/>
  </cols>
  <sheetData>
    <row collapsed="false" customFormat="false" customHeight="true" hidden="false" ht="10" outlineLevel="0" r="1">
      <c r="A1" s="134"/>
      <c r="B1" s="134"/>
      <c r="C1" s="134"/>
      <c r="D1" s="134"/>
      <c r="E1" s="134"/>
      <c r="F1" s="134"/>
      <c r="G1" s="134"/>
      <c r="H1" s="134"/>
      <c r="I1" s="134"/>
      <c r="J1" s="134"/>
    </row>
    <row collapsed="false" customFormat="false" customHeight="true" hidden="false" ht="10" outlineLevel="0" r="2">
      <c r="A2" s="117" t="n">
        <f aca="false"/>
        <v>0</v>
      </c>
      <c r="C2" s="289" t="n">
        <f aca="false"/>
        <v>0</v>
      </c>
      <c r="D2" s="289"/>
      <c r="G2" s="185"/>
      <c r="I2" s="185"/>
      <c r="J2" s="134"/>
    </row>
    <row collapsed="false" customFormat="false" customHeight="true" hidden="false" ht="10" outlineLevel="0" r="3">
      <c r="A3" s="117" t="n">
        <f aca="false"/>
        <v>0</v>
      </c>
      <c r="C3" s="290" t="n">
        <f aca="false"/>
        <v>31.4638888888889</v>
      </c>
      <c r="D3" s="290"/>
      <c r="G3" s="185"/>
      <c r="I3" s="185"/>
      <c r="J3" s="134"/>
    </row>
    <row collapsed="false" customFormat="false" customHeight="true" hidden="false" ht="10" outlineLevel="0" r="4">
      <c r="J4" s="134"/>
    </row>
    <row collapsed="false" customFormat="false" customHeight="true" hidden="false" ht="10" outlineLevel="0" r="5">
      <c r="A5" s="117" t="n">
        <f aca="false"/>
        <v>0</v>
      </c>
      <c r="C5" s="291" t="n">
        <f aca="false"/>
        <v>40890</v>
      </c>
      <c r="D5" s="292"/>
      <c r="E5" s="292" t="e">
        <f aca="false">IF(&gt;0,0,"")</f>
        <v>#VALUE!</v>
      </c>
      <c r="F5" s="292" t="e">
        <f aca="false">IF(&gt;0,0,"")</f>
        <v>#VALUE!</v>
      </c>
      <c r="G5" s="292" t="e">
        <f aca="false">IF(&gt;0,0,"")</f>
        <v>#VALUE!</v>
      </c>
      <c r="H5" s="292" t="e">
        <f aca="false">IF(&gt;0,0,"")</f>
        <v>#VALUE!</v>
      </c>
      <c r="I5" s="292" t="e">
        <f aca="false">IF(&gt;0,0,"")</f>
        <v>#VALUE!</v>
      </c>
      <c r="J5" s="292" t="e">
        <f aca="false">IF(&gt;0,0,"")</f>
        <v>#VALUE!</v>
      </c>
      <c r="K5" s="292"/>
      <c r="L5" s="292"/>
    </row>
    <row collapsed="false" customFormat="false" customHeight="true" hidden="false" ht="10" outlineLevel="0" r="6">
      <c r="B6" s="183" t="s">
        <v>324</v>
      </c>
      <c r="C6" s="293"/>
      <c r="E6" s="213" t="e">
        <f aca="false">IF(&gt;0,0,"")</f>
        <v>#VALUE!</v>
      </c>
      <c r="F6" s="213" t="e">
        <f aca="false">IF(&gt;0,0,"")</f>
        <v>#VALUE!</v>
      </c>
      <c r="G6" s="213" t="e">
        <f aca="false">IF(&gt;0,0,"")</f>
        <v>#VALUE!</v>
      </c>
      <c r="H6" s="213" t="e">
        <f aca="false">IF(&gt;0,0,"")</f>
        <v>#VALUE!</v>
      </c>
      <c r="I6" s="213" t="e">
        <f aca="false">IF(&gt;0,0,"")</f>
        <v>#VALUE!</v>
      </c>
      <c r="J6" s="213" t="e">
        <f aca="false">IF(&gt;0,0,"")</f>
        <v>#VALUE!</v>
      </c>
    </row>
    <row collapsed="false" customFormat="false" customHeight="true" hidden="false" ht="10" outlineLevel="0" r="7">
      <c r="A7" s="174" t="n">
        <f aca="false"/>
        <v>0</v>
      </c>
      <c r="B7" s="183"/>
      <c r="C7" s="293"/>
      <c r="E7" s="213"/>
      <c r="F7" s="213"/>
      <c r="G7" s="213"/>
      <c r="H7" s="213"/>
      <c r="I7" s="213"/>
      <c r="J7" s="213"/>
    </row>
    <row collapsed="false" customFormat="false" customHeight="true" hidden="false" ht="10" outlineLevel="0" r="8">
      <c r="A8" s="117" t="n">
        <f aca="false"/>
        <v>0</v>
      </c>
      <c r="B8" s="213" t="n">
        <f aca="false"/>
        <v>0</v>
      </c>
      <c r="C8" s="294" t="n">
        <f aca="false"/>
        <v>74</v>
      </c>
      <c r="D8" s="213"/>
      <c r="E8" s="213" t="e">
        <f aca="false">IF(&gt;0,0,"")</f>
        <v>#VALUE!</v>
      </c>
      <c r="F8" s="213" t="e">
        <f aca="false">IF(&gt;0,0,"")</f>
        <v>#VALUE!</v>
      </c>
      <c r="G8" s="213" t="e">
        <f aca="false">IF(&gt;0,0,"")</f>
        <v>#VALUE!</v>
      </c>
      <c r="H8" s="213" t="e">
        <f aca="false">IF(&gt;0,0,"")</f>
        <v>#VALUE!</v>
      </c>
      <c r="I8" s="213" t="e">
        <f aca="false">IF(&gt;0,0,"")</f>
        <v>#VALUE!</v>
      </c>
      <c r="J8" s="213" t="e">
        <f aca="false">IF(&gt;0,0,"")</f>
        <v>#VALUE!</v>
      </c>
      <c r="K8" s="213"/>
      <c r="L8" s="213"/>
    </row>
    <row collapsed="false" customFormat="false" customHeight="true" hidden="false" ht="10" outlineLevel="0" r="9">
      <c r="A9" s="117" t="n">
        <f aca="false"/>
        <v>0</v>
      </c>
      <c r="B9" s="295" t="n">
        <f aca="false"/>
        <v>0</v>
      </c>
      <c r="C9" s="296" t="n">
        <f aca="false"/>
        <v>1.88</v>
      </c>
      <c r="D9" s="295"/>
      <c r="E9" s="295" t="e">
        <f aca="false">IF(&gt;0,0,"")</f>
        <v>#VALUE!</v>
      </c>
      <c r="F9" s="295" t="e">
        <f aca="false">IF(&gt;0,0,"")</f>
        <v>#VALUE!</v>
      </c>
      <c r="G9" s="295" t="e">
        <f aca="false">IF(&gt;0,0,"")</f>
        <v>#VALUE!</v>
      </c>
      <c r="H9" s="295" t="e">
        <f aca="false">IF(&gt;0,0,"")</f>
        <v>#VALUE!</v>
      </c>
      <c r="I9" s="295" t="e">
        <f aca="false">IF(&gt;0,0,"")</f>
        <v>#VALUE!</v>
      </c>
      <c r="J9" s="295" t="e">
        <f aca="false">IF(&gt;0,0,"")</f>
        <v>#VALUE!</v>
      </c>
      <c r="K9" s="213"/>
      <c r="L9" s="213"/>
    </row>
    <row collapsed="false" customFormat="true" customHeight="true" hidden="false" ht="10" outlineLevel="0" r="10" s="295">
      <c r="A10" s="117" t="n">
        <f aca="false"/>
        <v>0</v>
      </c>
      <c r="B10" s="295" t="n">
        <f aca="false"/>
        <v>0</v>
      </c>
      <c r="C10" s="296" t="n">
        <f aca="false"/>
        <v>20.9370755998189</v>
      </c>
      <c r="E10" s="295" t="e">
        <f aca="false">IF(&gt;0,0,"")</f>
        <v>#VALUE!</v>
      </c>
      <c r="F10" s="295" t="e">
        <f aca="false">IF(&gt;0,0,"")</f>
        <v>#VALUE!</v>
      </c>
      <c r="G10" s="295" t="e">
        <f aca="false">IF(&gt;0,0,"")</f>
        <v>#VALUE!</v>
      </c>
      <c r="H10" s="295" t="e">
        <f aca="false">IF(&gt;0,0,"")</f>
        <v>#VALUE!</v>
      </c>
      <c r="I10" s="295" t="e">
        <f aca="false">IF(&gt;0,0,"")</f>
        <v>#VALUE!</v>
      </c>
      <c r="J10" s="295" t="e">
        <f aca="false">IF(&gt;0,0,"")</f>
        <v>#VALUE!</v>
      </c>
    </row>
    <row collapsed="false" customFormat="false" customHeight="true" hidden="false" ht="10" outlineLevel="0" r="11">
      <c r="B11" s="213"/>
      <c r="C11" s="294"/>
      <c r="D11" s="213"/>
      <c r="E11" s="213"/>
      <c r="F11" s="213"/>
      <c r="G11" s="213"/>
      <c r="H11" s="213"/>
      <c r="I11" s="213"/>
      <c r="J11" s="213"/>
    </row>
    <row collapsed="false" customFormat="false" customHeight="true" hidden="false" ht="10" outlineLevel="0" r="12">
      <c r="A12" s="174" t="n">
        <f aca="false"/>
        <v>0</v>
      </c>
      <c r="B12" s="213"/>
      <c r="E12" s="213"/>
      <c r="F12" s="213"/>
      <c r="G12" s="213"/>
      <c r="H12" s="213"/>
      <c r="I12" s="213"/>
      <c r="J12" s="213"/>
    </row>
    <row collapsed="false" customFormat="true" customHeight="true" hidden="false" ht="10" outlineLevel="0" r="13" s="213">
      <c r="A13" s="213" t="n">
        <f aca="false"/>
        <v>0</v>
      </c>
      <c r="B13" s="213" t="n">
        <f aca="false"/>
        <v>0</v>
      </c>
      <c r="C13" s="213" t="n">
        <f aca="false"/>
        <v>17.2</v>
      </c>
      <c r="E13" s="213" t="e">
        <f aca="false">IF(&gt;0,0,"")</f>
        <v>#VALUE!</v>
      </c>
      <c r="F13" s="213" t="e">
        <f aca="false">IF(&gt;0,0,"")</f>
        <v>#VALUE!</v>
      </c>
      <c r="G13" s="213" t="e">
        <f aca="false">IF(&gt;0,0,"")</f>
        <v>#VALUE!</v>
      </c>
      <c r="H13" s="213" t="e">
        <f aca="false">IF(&gt;0,0,"")</f>
        <v>#VALUE!</v>
      </c>
      <c r="I13" s="213" t="e">
        <f aca="false">IF(&gt;0,0,"")</f>
        <v>#VALUE!</v>
      </c>
      <c r="J13" s="213" t="e">
        <f aca="false">IF(&gt;0,0,"")</f>
        <v>#VALUE!</v>
      </c>
    </row>
    <row collapsed="false" customFormat="true" customHeight="true" hidden="false" ht="10" outlineLevel="0" r="14" s="213">
      <c r="A14" s="213" t="n">
        <f aca="false"/>
        <v>0</v>
      </c>
      <c r="B14" s="213" t="n">
        <f aca="false"/>
        <v>0</v>
      </c>
      <c r="C14" s="213" t="n">
        <f aca="false"/>
        <v>6.21505831963409</v>
      </c>
      <c r="E14" s="213" t="e">
        <f aca="false">IF(&gt;0,0,"")</f>
        <v>#VALUE!</v>
      </c>
      <c r="F14" s="213" t="e">
        <f aca="false">IF(&gt;0,0,"")</f>
        <v>#VALUE!</v>
      </c>
      <c r="G14" s="213" t="e">
        <f aca="false">IF(&gt;0,0,"")</f>
        <v>#VALUE!</v>
      </c>
      <c r="H14" s="213" t="e">
        <f aca="false">IF(&gt;0,0,"")</f>
        <v>#VALUE!</v>
      </c>
      <c r="I14" s="213" t="e">
        <f aca="false">IF(&gt;0,0,"")</f>
        <v>#VALUE!</v>
      </c>
      <c r="J14" s="213" t="e">
        <f aca="false">IF(&gt;0,0,"")</f>
        <v>#VALUE!</v>
      </c>
    </row>
    <row collapsed="false" customFormat="true" customHeight="true" hidden="false" ht="10" outlineLevel="0" r="15" s="213">
      <c r="A15" s="213" t="n">
        <f aca="false"/>
        <v>0</v>
      </c>
      <c r="B15" s="213" t="n">
        <f aca="false"/>
        <v>0</v>
      </c>
      <c r="C15" s="213" t="n">
        <f aca="false"/>
        <v>69.4008568434708</v>
      </c>
      <c r="E15" s="213" t="e">
        <f aca="false">IF(&gt;0,0,"")</f>
        <v>#VALUE!</v>
      </c>
      <c r="F15" s="213" t="e">
        <f aca="false">IF(&gt;0,0,"")</f>
        <v>#VALUE!</v>
      </c>
      <c r="G15" s="213" t="e">
        <f aca="false">IF(&gt;0,0,"")</f>
        <v>#VALUE!</v>
      </c>
      <c r="H15" s="213" t="e">
        <f aca="false">IF(&gt;0,0,"")</f>
        <v>#VALUE!</v>
      </c>
      <c r="I15" s="213" t="e">
        <f aca="false">IF(&gt;0,0,"")</f>
        <v>#VALUE!</v>
      </c>
      <c r="J15" s="213" t="e">
        <f aca="false">IF(&gt;0,0,"")</f>
        <v>#VALUE!</v>
      </c>
    </row>
    <row collapsed="false" customFormat="true" customHeight="true" hidden="false" ht="10" outlineLevel="0" r="16" s="213"/>
    <row collapsed="false" customFormat="true" customHeight="true" hidden="false" ht="10" outlineLevel="0" r="17" s="213">
      <c r="A17" s="297" t="n">
        <f aca="false"/>
        <v>0</v>
      </c>
    </row>
    <row collapsed="false" customFormat="true" customHeight="true" hidden="false" ht="10" outlineLevel="0" r="18" s="213">
      <c r="A18" s="213" t="n">
        <f aca="false"/>
        <v>0</v>
      </c>
      <c r="C18" s="213" t="n">
        <f aca="false"/>
        <v>0</v>
      </c>
      <c r="E18" s="213" t="e">
        <f aca="false">IF(&gt;0,0,"")</f>
        <v>#VALUE!</v>
      </c>
      <c r="F18" s="213" t="e">
        <f aca="false">IF(&gt;0,0,"")</f>
        <v>#VALUE!</v>
      </c>
      <c r="G18" s="213" t="e">
        <f aca="false">IF(&gt;0,0,"")</f>
        <v>#VALUE!</v>
      </c>
      <c r="H18" s="213" t="e">
        <f aca="false">IF(&gt;0,0,"")</f>
        <v>#VALUE!</v>
      </c>
      <c r="I18" s="213" t="e">
        <f aca="false">IF(&gt;0,0,"")</f>
        <v>#VALUE!</v>
      </c>
      <c r="J18" s="213" t="e">
        <f aca="false">IF(&gt;0,0,"")</f>
        <v>#VALUE!</v>
      </c>
    </row>
    <row collapsed="false" customFormat="true" customHeight="true" hidden="false" ht="10" outlineLevel="0" r="19" s="213">
      <c r="A19" s="213" t="n">
        <f aca="false"/>
        <v>0</v>
      </c>
      <c r="C19" s="213" t="n">
        <f aca="false"/>
        <v>0</v>
      </c>
      <c r="E19" s="213" t="e">
        <f aca="false">IF(&gt;0,0,"")</f>
        <v>#VALUE!</v>
      </c>
      <c r="F19" s="213" t="e">
        <f aca="false">IF(&gt;0,0,"")</f>
        <v>#VALUE!</v>
      </c>
      <c r="G19" s="213" t="e">
        <f aca="false">IF(&gt;0,0,"")</f>
        <v>#VALUE!</v>
      </c>
      <c r="H19" s="213" t="e">
        <f aca="false">IF(&gt;0,0,"")</f>
        <v>#VALUE!</v>
      </c>
      <c r="I19" s="213" t="e">
        <f aca="false">IF(&gt;0,0,"")</f>
        <v>#VALUE!</v>
      </c>
      <c r="J19" s="213" t="e">
        <f aca="false">IF(&gt;0,0,"")</f>
        <v>#VALUE!</v>
      </c>
    </row>
    <row collapsed="false" customFormat="true" customHeight="true" hidden="false" ht="10" outlineLevel="0" r="20" s="213">
      <c r="A20" s="213" t="n">
        <f aca="false"/>
        <v>0</v>
      </c>
      <c r="C20" s="213" t="n">
        <f aca="false"/>
        <v>0</v>
      </c>
      <c r="E20" s="213" t="e">
        <f aca="false">IF(&gt;0,0,"")</f>
        <v>#VALUE!</v>
      </c>
      <c r="F20" s="213" t="e">
        <f aca="false">IF(&gt;0,0,"")</f>
        <v>#VALUE!</v>
      </c>
      <c r="G20" s="213" t="e">
        <f aca="false">IF(&gt;0,0,"")</f>
        <v>#VALUE!</v>
      </c>
      <c r="H20" s="213" t="e">
        <f aca="false">IF(&gt;0,0,"")</f>
        <v>#VALUE!</v>
      </c>
      <c r="I20" s="213" t="e">
        <f aca="false">IF(&gt;0,0,"")</f>
        <v>#VALUE!</v>
      </c>
      <c r="J20" s="213" t="e">
        <f aca="false">IF(&gt;0,0,"")</f>
        <v>#VALUE!</v>
      </c>
    </row>
    <row collapsed="false" customFormat="true" customHeight="true" hidden="false" ht="10" outlineLevel="0" r="21" s="213">
      <c r="A21" s="213" t="n">
        <f aca="false"/>
        <v>0</v>
      </c>
      <c r="C21" s="213" t="n">
        <f aca="false"/>
        <v>0</v>
      </c>
      <c r="E21" s="213" t="e">
        <f aca="false">IF(&gt;0,0,"")</f>
        <v>#VALUE!</v>
      </c>
      <c r="F21" s="213" t="e">
        <f aca="false">IF(&gt;0,0,"")</f>
        <v>#VALUE!</v>
      </c>
      <c r="G21" s="213" t="e">
        <f aca="false">IF(&gt;0,0,"")</f>
        <v>#VALUE!</v>
      </c>
      <c r="H21" s="213" t="e">
        <f aca="false">IF(&gt;0,0,"")</f>
        <v>#VALUE!</v>
      </c>
      <c r="I21" s="213" t="e">
        <f aca="false">IF(&gt;0,0,"")</f>
        <v>#VALUE!</v>
      </c>
      <c r="J21" s="213" t="e">
        <f aca="false">IF(&gt;0,0,"")</f>
        <v>#VALUE!</v>
      </c>
    </row>
    <row collapsed="false" customFormat="true" customHeight="true" hidden="false" ht="10" outlineLevel="0" r="22" s="213">
      <c r="A22" s="213" t="n">
        <f aca="false"/>
        <v>0</v>
      </c>
      <c r="C22" s="213" t="n">
        <f aca="false"/>
        <v>0</v>
      </c>
      <c r="E22" s="213" t="e">
        <f aca="false">IF(&gt;0,0,"")</f>
        <v>#VALUE!</v>
      </c>
      <c r="F22" s="213" t="e">
        <f aca="false">IF(&gt;0,0,"")</f>
        <v>#VALUE!</v>
      </c>
      <c r="G22" s="213" t="e">
        <f aca="false">IF(&gt;0,0,"")</f>
        <v>#VALUE!</v>
      </c>
      <c r="H22" s="213" t="e">
        <f aca="false">IF(&gt;0,0,"")</f>
        <v>#VALUE!</v>
      </c>
      <c r="I22" s="213" t="e">
        <f aca="false">IF(&gt;0,0,"")</f>
        <v>#VALUE!</v>
      </c>
      <c r="J22" s="213" t="e">
        <f aca="false">IF(&gt;0,0,"")</f>
        <v>#VALUE!</v>
      </c>
    </row>
    <row collapsed="false" customFormat="true" customHeight="true" hidden="false" ht="10" outlineLevel="0" r="23" s="213">
      <c r="A23" s="213" t="n">
        <f aca="false"/>
        <v>0</v>
      </c>
      <c r="C23" s="213" t="n">
        <f aca="false"/>
        <v>0</v>
      </c>
      <c r="E23" s="213" t="e">
        <f aca="false">IF(&gt;0,0,"")</f>
        <v>#VALUE!</v>
      </c>
      <c r="F23" s="213" t="e">
        <f aca="false">IF(&gt;0,0,"")</f>
        <v>#VALUE!</v>
      </c>
      <c r="G23" s="213" t="e">
        <f aca="false">IF(&gt;0,0,"")</f>
        <v>#VALUE!</v>
      </c>
      <c r="H23" s="213" t="e">
        <f aca="false">IF(&gt;0,0,"")</f>
        <v>#VALUE!</v>
      </c>
      <c r="I23" s="213" t="e">
        <f aca="false">IF(&gt;0,0,"")</f>
        <v>#VALUE!</v>
      </c>
      <c r="J23" s="213" t="e">
        <f aca="false">IF(&gt;0,0,"")</f>
        <v>#VALUE!</v>
      </c>
    </row>
    <row collapsed="false" customFormat="true" customHeight="true" hidden="false" ht="10" outlineLevel="0" r="24" s="213"/>
    <row collapsed="false" customFormat="true" customHeight="true" hidden="false" ht="10" outlineLevel="0" r="25" s="213">
      <c r="A25" s="297" t="n">
        <f aca="false"/>
        <v>0</v>
      </c>
    </row>
    <row collapsed="false" customFormat="true" customHeight="true" hidden="false" ht="10" outlineLevel="0" r="26" s="213">
      <c r="A26" s="213" t="n">
        <f aca="false"/>
        <v>0</v>
      </c>
      <c r="C26" s="213" t="n">
        <f aca="false"/>
        <v>0</v>
      </c>
      <c r="E26" s="213" t="e">
        <f aca="false">IF(&gt;0,0,"")</f>
        <v>#VALUE!</v>
      </c>
      <c r="F26" s="213" t="e">
        <f aca="false">IF(&gt;0,0,"")</f>
        <v>#VALUE!</v>
      </c>
      <c r="G26" s="213" t="e">
        <f aca="false">IF(&gt;0,0,"")</f>
        <v>#VALUE!</v>
      </c>
      <c r="H26" s="213" t="e">
        <f aca="false">IF(&gt;0,0,"")</f>
        <v>#VALUE!</v>
      </c>
      <c r="I26" s="213" t="e">
        <f aca="false">IF(&gt;0,0,"")</f>
        <v>#VALUE!</v>
      </c>
      <c r="J26" s="213" t="e">
        <f aca="false">IF(&gt;0,0,"")</f>
        <v>#VALUE!</v>
      </c>
    </row>
    <row collapsed="false" customFormat="true" customHeight="true" hidden="false" ht="10" outlineLevel="0" r="27" s="213">
      <c r="A27" s="213" t="n">
        <f aca="false"/>
        <v>0</v>
      </c>
      <c r="C27" s="213" t="n">
        <f aca="false"/>
        <v>0</v>
      </c>
      <c r="E27" s="213" t="e">
        <f aca="false">IF(&gt;0,0,"")</f>
        <v>#VALUE!</v>
      </c>
      <c r="F27" s="213" t="e">
        <f aca="false">IF(&gt;0,0,"")</f>
        <v>#VALUE!</v>
      </c>
      <c r="G27" s="213" t="e">
        <f aca="false">IF(&gt;0,0,"")</f>
        <v>#VALUE!</v>
      </c>
      <c r="H27" s="213" t="e">
        <f aca="false">IF(&gt;0,0,"")</f>
        <v>#VALUE!</v>
      </c>
      <c r="I27" s="213" t="e">
        <f aca="false">IF(&gt;0,0,"")</f>
        <v>#VALUE!</v>
      </c>
      <c r="J27" s="213" t="e">
        <f aca="false">IF(&gt;0,0,"")</f>
        <v>#VALUE!</v>
      </c>
    </row>
    <row collapsed="false" customFormat="true" customHeight="true" hidden="false" ht="10" outlineLevel="0" r="28" s="213">
      <c r="A28" s="213" t="n">
        <f aca="false"/>
        <v>0</v>
      </c>
      <c r="C28" s="213" t="n">
        <f aca="false"/>
        <v>0</v>
      </c>
      <c r="E28" s="213" t="e">
        <f aca="false">IF(&gt;0,0,"")</f>
        <v>#VALUE!</v>
      </c>
      <c r="F28" s="213" t="e">
        <f aca="false">IF(&gt;0,0,"")</f>
        <v>#VALUE!</v>
      </c>
      <c r="G28" s="213" t="e">
        <f aca="false">IF(&gt;0,0,"")</f>
        <v>#VALUE!</v>
      </c>
      <c r="H28" s="213" t="e">
        <f aca="false">IF(&gt;0,0,"")</f>
        <v>#VALUE!</v>
      </c>
      <c r="I28" s="213" t="e">
        <f aca="false">IF(&gt;0,0,"")</f>
        <v>#VALUE!</v>
      </c>
      <c r="J28" s="213" t="e">
        <f aca="false">IF(&gt;0,0,"")</f>
        <v>#VALUE!</v>
      </c>
    </row>
    <row collapsed="false" customFormat="true" customHeight="true" hidden="false" ht="10" outlineLevel="0" r="29" s="213">
      <c r="A29" s="213" t="n">
        <f aca="false"/>
        <v>0</v>
      </c>
      <c r="C29" s="213" t="n">
        <f aca="false"/>
        <v>0</v>
      </c>
      <c r="E29" s="213" t="e">
        <f aca="false">IF(&gt;0,0,"")</f>
        <v>#VALUE!</v>
      </c>
      <c r="F29" s="213" t="e">
        <f aca="false">IF(&gt;0,0,"")</f>
        <v>#VALUE!</v>
      </c>
      <c r="G29" s="213" t="e">
        <f aca="false">IF(&gt;0,0,"")</f>
        <v>#VALUE!</v>
      </c>
      <c r="H29" s="213" t="e">
        <f aca="false">IF(&gt;0,0,"")</f>
        <v>#VALUE!</v>
      </c>
      <c r="I29" s="213" t="e">
        <f aca="false">IF(&gt;0,0,"")</f>
        <v>#VALUE!</v>
      </c>
      <c r="J29" s="213" t="e">
        <f aca="false">IF(&gt;0,0,"")</f>
        <v>#VALUE!</v>
      </c>
    </row>
    <row collapsed="false" customFormat="true" customHeight="true" hidden="false" ht="10" outlineLevel="0" r="30" s="213">
      <c r="A30" s="213" t="n">
        <f aca="false"/>
        <v>0</v>
      </c>
      <c r="C30" s="213" t="n">
        <f aca="false"/>
        <v>0</v>
      </c>
      <c r="E30" s="213" t="e">
        <f aca="false">IF(&gt;0,0,"")</f>
        <v>#VALUE!</v>
      </c>
      <c r="F30" s="213" t="e">
        <f aca="false">IF(&gt;0,0,"")</f>
        <v>#VALUE!</v>
      </c>
      <c r="G30" s="213" t="e">
        <f aca="false">IF(&gt;0,0,"")</f>
        <v>#VALUE!</v>
      </c>
      <c r="H30" s="213" t="e">
        <f aca="false">IF(&gt;0,0,"")</f>
        <v>#VALUE!</v>
      </c>
      <c r="I30" s="213" t="e">
        <f aca="false">IF(&gt;0,0,"")</f>
        <v>#VALUE!</v>
      </c>
      <c r="J30" s="213" t="e">
        <f aca="false">IF(&gt;0,0,"")</f>
        <v>#VALUE!</v>
      </c>
    </row>
    <row collapsed="false" customFormat="true" customHeight="true" hidden="false" ht="10" outlineLevel="0" r="31" s="213">
      <c r="A31" s="213" t="n">
        <f aca="false"/>
        <v>0</v>
      </c>
      <c r="C31" s="213" t="n">
        <f aca="false"/>
        <v>0</v>
      </c>
      <c r="E31" s="213" t="e">
        <f aca="false">IF(&gt;0,0,"")</f>
        <v>#VALUE!</v>
      </c>
      <c r="F31" s="213" t="e">
        <f aca="false">IF(&gt;0,0,"")</f>
        <v>#VALUE!</v>
      </c>
      <c r="G31" s="213" t="e">
        <f aca="false">IF(&gt;0,0,"")</f>
        <v>#VALUE!</v>
      </c>
      <c r="H31" s="213" t="e">
        <f aca="false">IF(&gt;0,0,"")</f>
        <v>#VALUE!</v>
      </c>
      <c r="I31" s="213" t="e">
        <f aca="false">IF(&gt;0,0,"")</f>
        <v>#VALUE!</v>
      </c>
      <c r="J31" s="213" t="e">
        <f aca="false">IF(&gt;0,0,"")</f>
        <v>#VALUE!</v>
      </c>
    </row>
    <row collapsed="false" customFormat="true" customHeight="true" hidden="false" ht="10" outlineLevel="0" r="32" s="213"/>
    <row collapsed="false" customFormat="true" customHeight="true" hidden="false" ht="10" outlineLevel="0" r="33" s="213">
      <c r="A33" s="297" t="n">
        <f aca="false"/>
        <v>0</v>
      </c>
      <c r="C33" s="213" t="n">
        <f aca="false"/>
        <v>0</v>
      </c>
      <c r="E33" s="213" t="e">
        <f aca="false">IF(&gt;0,0,"")</f>
        <v>#VALUE!</v>
      </c>
      <c r="F33" s="213" t="e">
        <f aca="false">IF(&gt;0,0,"")</f>
        <v>#VALUE!</v>
      </c>
      <c r="G33" s="213" t="e">
        <f aca="false">IF(&gt;0,0,"")</f>
        <v>#VALUE!</v>
      </c>
      <c r="H33" s="213" t="e">
        <f aca="false">IF(&gt;0,0,"")</f>
        <v>#VALUE!</v>
      </c>
      <c r="I33" s="213" t="e">
        <f aca="false">IF(&gt;0,0,"")</f>
        <v>#VALUE!</v>
      </c>
      <c r="J33" s="213" t="e">
        <f aca="false">IF(&gt;0,0,"")</f>
        <v>#VALUE!</v>
      </c>
    </row>
    <row collapsed="false" customFormat="true" customHeight="true" hidden="false" ht="10" outlineLevel="0" r="34" s="213">
      <c r="A34" s="297"/>
    </row>
    <row collapsed="false" customFormat="true" customHeight="true" hidden="false" ht="10" outlineLevel="0" r="35" s="213">
      <c r="A35" s="297" t="n">
        <f aca="false"/>
        <v>0</v>
      </c>
    </row>
    <row collapsed="false" customFormat="true" customHeight="true" hidden="false" ht="10" outlineLevel="0" r="36" s="213">
      <c r="A36" s="213" t="n">
        <f aca="false"/>
        <v>0</v>
      </c>
      <c r="C36" s="213" t="n">
        <f aca="false"/>
        <v>0</v>
      </c>
      <c r="E36" s="213" t="e">
        <f aca="false">IF(&gt;0,0,"")</f>
        <v>#VALUE!</v>
      </c>
      <c r="F36" s="213" t="e">
        <f aca="false">IF(&gt;0,0,"")</f>
        <v>#VALUE!</v>
      </c>
      <c r="G36" s="213" t="e">
        <f aca="false">IF(&gt;0,0,"")</f>
        <v>#VALUE!</v>
      </c>
      <c r="H36" s="213" t="e">
        <f aca="false">IF(&gt;0,0,"")</f>
        <v>#VALUE!</v>
      </c>
      <c r="I36" s="213" t="e">
        <f aca="false">IF(&gt;0,0,"")</f>
        <v>#VALUE!</v>
      </c>
      <c r="J36" s="213" t="e">
        <f aca="false">IF(&gt;0,0,"")</f>
        <v>#VALUE!</v>
      </c>
    </row>
    <row collapsed="false" customFormat="true" customHeight="true" hidden="false" ht="10" outlineLevel="0" r="37" s="213">
      <c r="A37" s="213" t="n">
        <f aca="false"/>
        <v>0</v>
      </c>
      <c r="C37" s="213" t="n">
        <f aca="false"/>
        <v>0</v>
      </c>
      <c r="E37" s="213" t="e">
        <f aca="false">IF(&gt;0,0,"")</f>
        <v>#VALUE!</v>
      </c>
      <c r="F37" s="213" t="e">
        <f aca="false">IF(&gt;0,0,"")</f>
        <v>#VALUE!</v>
      </c>
      <c r="G37" s="213" t="e">
        <f aca="false">IF(&gt;0,0,"")</f>
        <v>#VALUE!</v>
      </c>
      <c r="H37" s="213" t="e">
        <f aca="false">IF(&gt;0,0,"")</f>
        <v>#VALUE!</v>
      </c>
      <c r="I37" s="213" t="e">
        <f aca="false">IF(&gt;0,0,"")</f>
        <v>#VALUE!</v>
      </c>
      <c r="J37" s="213" t="e">
        <f aca="false">IF(&gt;0,0,"")</f>
        <v>#VALUE!</v>
      </c>
    </row>
    <row collapsed="false" customFormat="true" customHeight="true" hidden="false" ht="10" outlineLevel="0" r="38" s="213"/>
    <row collapsed="false" customFormat="true" customHeight="true" hidden="false" ht="10" outlineLevel="0" r="39" s="213">
      <c r="A39" s="297" t="n">
        <f aca="false"/>
        <v>0</v>
      </c>
    </row>
    <row collapsed="false" customFormat="true" customHeight="true" hidden="false" ht="10" outlineLevel="0" r="40" s="213">
      <c r="A40" s="213" t="n">
        <f aca="false"/>
        <v>0</v>
      </c>
      <c r="C40" s="213" t="n">
        <f aca="false"/>
        <v>0</v>
      </c>
      <c r="E40" s="213" t="e">
        <f aca="false">IF(&gt;0,0,"")</f>
        <v>#VALUE!</v>
      </c>
      <c r="F40" s="213" t="e">
        <f aca="false">IF(&gt;0,0,"")</f>
        <v>#VALUE!</v>
      </c>
      <c r="G40" s="213" t="e">
        <f aca="false">IF(&gt;0,0,"")</f>
        <v>#VALUE!</v>
      </c>
      <c r="H40" s="213" t="e">
        <f aca="false">IF(&gt;0,0,"")</f>
        <v>#VALUE!</v>
      </c>
      <c r="I40" s="213" t="e">
        <f aca="false">IF(&gt;0,0,"")</f>
        <v>#VALUE!</v>
      </c>
      <c r="J40" s="213" t="e">
        <f aca="false">IF(&gt;0,0,"")</f>
        <v>#VALUE!</v>
      </c>
    </row>
    <row collapsed="false" customFormat="true" customHeight="true" hidden="false" ht="10" outlineLevel="0" r="41" s="213">
      <c r="A41" s="213" t="n">
        <f aca="false"/>
        <v>0</v>
      </c>
      <c r="C41" s="213" t="n">
        <f aca="false"/>
        <v>0</v>
      </c>
      <c r="E41" s="213" t="e">
        <f aca="false">IF(&gt;0,0,"")</f>
        <v>#VALUE!</v>
      </c>
      <c r="F41" s="213" t="e">
        <f aca="false">IF(&gt;0,0,"")</f>
        <v>#VALUE!</v>
      </c>
      <c r="G41" s="213" t="e">
        <f aca="false">IF(&gt;0,0,"")</f>
        <v>#VALUE!</v>
      </c>
      <c r="H41" s="213" t="e">
        <f aca="false">IF(&gt;0,0,"")</f>
        <v>#VALUE!</v>
      </c>
      <c r="I41" s="213" t="e">
        <f aca="false">IF(&gt;0,0,"")</f>
        <v>#VALUE!</v>
      </c>
      <c r="J41" s="213" t="e">
        <f aca="false">IF(&gt;0,0,"")</f>
        <v>#VALUE!</v>
      </c>
    </row>
    <row collapsed="false" customFormat="true" customHeight="true" hidden="false" ht="10" outlineLevel="0" r="42" s="213">
      <c r="A42" s="213" t="n">
        <f aca="false"/>
        <v>0</v>
      </c>
      <c r="C42" s="213" t="n">
        <f aca="false"/>
        <v>0</v>
      </c>
      <c r="E42" s="213" t="e">
        <f aca="false">IF(&gt;0,0,"")</f>
        <v>#VALUE!</v>
      </c>
      <c r="F42" s="213" t="e">
        <f aca="false">IF(&gt;0,0,"")</f>
        <v>#VALUE!</v>
      </c>
      <c r="G42" s="213" t="e">
        <f aca="false">IF(&gt;0,0,"")</f>
        <v>#VALUE!</v>
      </c>
      <c r="H42" s="213" t="e">
        <f aca="false">IF(&gt;0,0,"")</f>
        <v>#VALUE!</v>
      </c>
      <c r="I42" s="213" t="e">
        <f aca="false">IF(&gt;0,0,"")</f>
        <v>#VALUE!</v>
      </c>
      <c r="J42" s="213" t="e">
        <f aca="false">IF(&gt;0,0,"")</f>
        <v>#VALUE!</v>
      </c>
    </row>
    <row collapsed="false" customFormat="true" customHeight="true" hidden="false" ht="10" outlineLevel="0" r="43" s="213">
      <c r="A43" s="213" t="n">
        <f aca="false"/>
        <v>0</v>
      </c>
      <c r="C43" s="213" t="n">
        <f aca="false"/>
        <v>0</v>
      </c>
      <c r="E43" s="213" t="e">
        <f aca="false">IF(&gt;0,0,"")</f>
        <v>#VALUE!</v>
      </c>
      <c r="F43" s="213" t="e">
        <f aca="false">IF(&gt;0,0,"")</f>
        <v>#VALUE!</v>
      </c>
      <c r="G43" s="213" t="e">
        <f aca="false">IF(&gt;0,0,"")</f>
        <v>#VALUE!</v>
      </c>
      <c r="H43" s="213" t="e">
        <f aca="false">IF(&gt;0,0,"")</f>
        <v>#VALUE!</v>
      </c>
      <c r="I43" s="213" t="e">
        <f aca="false">IF(&gt;0,0,"")</f>
        <v>#VALUE!</v>
      </c>
      <c r="J43" s="213" t="e">
        <f aca="false">IF(&gt;0,0,"")</f>
        <v>#VALUE!</v>
      </c>
    </row>
    <row collapsed="false" customFormat="true" customHeight="true" hidden="false" ht="10" outlineLevel="0" r="44" s="213">
      <c r="A44" s="213" t="n">
        <f aca="false"/>
        <v>0</v>
      </c>
      <c r="C44" s="213" t="n">
        <f aca="false"/>
        <v>0</v>
      </c>
      <c r="E44" s="213" t="e">
        <f aca="false">IF(&gt;0,0,"")</f>
        <v>#VALUE!</v>
      </c>
      <c r="F44" s="213" t="e">
        <f aca="false">IF(&gt;0,0,"")</f>
        <v>#VALUE!</v>
      </c>
      <c r="G44" s="213" t="e">
        <f aca="false">IF(&gt;0,0,"")</f>
        <v>#VALUE!</v>
      </c>
      <c r="H44" s="213" t="e">
        <f aca="false">IF(&gt;0,0,"")</f>
        <v>#VALUE!</v>
      </c>
      <c r="I44" s="213" t="e">
        <f aca="false">IF(&gt;0,0,"")</f>
        <v>#VALUE!</v>
      </c>
      <c r="J44" s="213" t="e">
        <f aca="false">IF(&gt;0,0,"")</f>
        <v>#VALUE!</v>
      </c>
    </row>
    <row collapsed="false" customFormat="true" customHeight="true" hidden="false" ht="10" outlineLevel="0" r="45" s="213">
      <c r="A45" s="213" t="n">
        <f aca="false"/>
        <v>0</v>
      </c>
      <c r="C45" s="213" t="n">
        <f aca="false"/>
        <v>0</v>
      </c>
      <c r="E45" s="213" t="e">
        <f aca="false">IF(&gt;0,0,"")</f>
        <v>#VALUE!</v>
      </c>
      <c r="F45" s="213" t="e">
        <f aca="false">IF(&gt;0,0,"")</f>
        <v>#VALUE!</v>
      </c>
      <c r="G45" s="213" t="e">
        <f aca="false">IF(&gt;0,0,"")</f>
        <v>#VALUE!</v>
      </c>
      <c r="H45" s="213" t="e">
        <f aca="false">IF(&gt;0,0,"")</f>
        <v>#VALUE!</v>
      </c>
      <c r="I45" s="213" t="e">
        <f aca="false">IF(&gt;0,0,"")</f>
        <v>#VALUE!</v>
      </c>
      <c r="J45" s="213" t="e">
        <f aca="false">IF(&gt;0,0,"")</f>
        <v>#VALUE!</v>
      </c>
    </row>
    <row collapsed="false" customFormat="true" customHeight="true" hidden="false" ht="10" outlineLevel="0" r="46" s="213">
      <c r="A46" s="213" t="n">
        <f aca="false"/>
        <v>0</v>
      </c>
      <c r="C46" s="213" t="n">
        <f aca="false"/>
        <v>0</v>
      </c>
      <c r="E46" s="213" t="e">
        <f aca="false">IF(&gt;0,0,"")</f>
        <v>#VALUE!</v>
      </c>
      <c r="F46" s="213" t="e">
        <f aca="false">IF(&gt;0,0,"")</f>
        <v>#VALUE!</v>
      </c>
      <c r="G46" s="213" t="e">
        <f aca="false">IF(&gt;0,0,"")</f>
        <v>#VALUE!</v>
      </c>
      <c r="H46" s="213" t="e">
        <f aca="false">IF(&gt;0,0,"")</f>
        <v>#VALUE!</v>
      </c>
      <c r="I46" s="213" t="e">
        <f aca="false">IF(&gt;0,0,"")</f>
        <v>#VALUE!</v>
      </c>
      <c r="J46" s="213" t="e">
        <f aca="false">IF(&gt;0,0,"")</f>
        <v>#VALUE!</v>
      </c>
    </row>
    <row collapsed="false" customFormat="true" customHeight="true" hidden="false" ht="10" outlineLevel="0" r="47" s="213"/>
    <row collapsed="false" customFormat="true" customHeight="true" hidden="false" ht="10" outlineLevel="0" r="48" s="213">
      <c r="A48" s="297" t="n">
        <f aca="false"/>
        <v>0</v>
      </c>
      <c r="C48" s="213" t="n">
        <f aca="false"/>
        <v>0</v>
      </c>
      <c r="E48" s="213" t="e">
        <f aca="false">IF(&gt;0,0,"")</f>
        <v>#VALUE!</v>
      </c>
      <c r="F48" s="213" t="e">
        <f aca="false">IF(&gt;0,0,"")</f>
        <v>#VALUE!</v>
      </c>
      <c r="G48" s="213" t="e">
        <f aca="false">IF(&gt;0,0,"")</f>
        <v>#VALUE!</v>
      </c>
      <c r="H48" s="213" t="e">
        <f aca="false">IF(&gt;0,0,"")</f>
        <v>#VALUE!</v>
      </c>
      <c r="I48" s="213" t="e">
        <f aca="false">IF(&gt;0,0,"")</f>
        <v>#VALUE!</v>
      </c>
      <c r="J48" s="213" t="e">
        <f aca="false">IF(&gt;0,0,"")</f>
        <v>#VALUE!</v>
      </c>
    </row>
    <row collapsed="false" customFormat="true" customHeight="true" hidden="false" ht="10" outlineLevel="0" r="49" s="213">
      <c r="A49" s="297"/>
    </row>
    <row collapsed="false" customFormat="true" customHeight="true" hidden="false" ht="10" outlineLevel="0" r="50" s="213">
      <c r="A50" s="297" t="n">
        <f aca="false"/>
        <v>0</v>
      </c>
    </row>
    <row collapsed="false" customFormat="true" customHeight="true" hidden="false" ht="10" outlineLevel="0" r="51" s="213">
      <c r="A51" s="213" t="n">
        <f aca="false"/>
        <v>0</v>
      </c>
      <c r="C51" s="213" t="n">
        <f aca="false"/>
        <v>188.536111111111</v>
      </c>
      <c r="E51" s="213" t="e">
        <f aca="false">IF(&gt;0,0,"")</f>
        <v>#VALUE!</v>
      </c>
      <c r="F51" s="213" t="e">
        <f aca="false">IF(&gt;0,0,"")</f>
        <v>#VALUE!</v>
      </c>
      <c r="G51" s="213" t="e">
        <f aca="false">IF(&gt;0,0,"")</f>
        <v>#VALUE!</v>
      </c>
      <c r="H51" s="213" t="e">
        <f aca="false">IF(&gt;0,0,"")</f>
        <v>#VALUE!</v>
      </c>
      <c r="I51" s="213" t="e">
        <f aca="false">IF(&gt;0,0,"")</f>
        <v>#VALUE!</v>
      </c>
      <c r="J51" s="213" t="e">
        <f aca="false">IF(&gt;0,0,"")</f>
        <v>#VALUE!</v>
      </c>
    </row>
    <row collapsed="false" customFormat="true" customHeight="true" hidden="false" ht="10" outlineLevel="0" r="52" s="213">
      <c r="A52" s="213" t="n">
        <f aca="false"/>
        <v>0</v>
      </c>
      <c r="C52" s="213" t="n">
        <f aca="false"/>
        <v>0</v>
      </c>
    </row>
    <row collapsed="false" customFormat="true" customHeight="true" hidden="false" ht="10" outlineLevel="0" r="53" s="213">
      <c r="A53" s="213" t="n">
        <f aca="false"/>
        <v>0</v>
      </c>
      <c r="C53" s="213" t="n">
        <f aca="false"/>
        <v>0</v>
      </c>
      <c r="E53" s="213" t="e">
        <f aca="false">IF(&gt;0,0,"")</f>
        <v>#VALUE!</v>
      </c>
      <c r="F53" s="213" t="e">
        <f aca="false">IF(&gt;0,0,"")</f>
        <v>#VALUE!</v>
      </c>
      <c r="G53" s="213" t="e">
        <f aca="false">IF(&gt;0,0,"")</f>
        <v>#VALUE!</v>
      </c>
      <c r="H53" s="213" t="e">
        <f aca="false">IF(&gt;0,0,"")</f>
        <v>#VALUE!</v>
      </c>
      <c r="I53" s="213" t="e">
        <f aca="false">IF(&gt;0,0,"")</f>
        <v>#VALUE!</v>
      </c>
      <c r="J53" s="213" t="e">
        <f aca="false">IF(&gt;0,0,"")</f>
        <v>#VALUE!</v>
      </c>
    </row>
    <row collapsed="false" customFormat="false" customHeight="true" hidden="false" ht="10" outlineLevel="0" r="54">
      <c r="A54" s="213"/>
      <c r="B54" s="213"/>
      <c r="C54" s="213"/>
      <c r="D54" s="213"/>
      <c r="E54" s="213"/>
      <c r="F54" s="213"/>
      <c r="G54" s="213"/>
      <c r="H54" s="213"/>
      <c r="I54" s="213"/>
      <c r="J54" s="213"/>
    </row>
    <row collapsed="false" customFormat="false" customHeight="true" hidden="false" ht="10" outlineLevel="0" r="55">
      <c r="A55" s="174" t="s">
        <v>325</v>
      </c>
      <c r="B55" s="213"/>
      <c r="C55" s="298"/>
      <c r="E55" s="213" t="e">
        <f aca="false">IF(&gt;0,0,"")</f>
        <v>#VALUE!</v>
      </c>
      <c r="F55" s="213" t="e">
        <f aca="false">IF(&gt;0,0,"")</f>
        <v>#VALUE!</v>
      </c>
      <c r="G55" s="213" t="e">
        <f aca="false">IF(&gt;0,0,"")</f>
        <v>#VALUE!</v>
      </c>
      <c r="H55" s="213" t="e">
        <f aca="false">IF(&gt;0,0,"")</f>
        <v>#VALUE!</v>
      </c>
      <c r="I55" s="213" t="e">
        <f aca="false">IF(&gt;0,0,"")</f>
        <v>#VALUE!</v>
      </c>
      <c r="J55" s="213" t="e">
        <f aca="false">IF(&gt;0,0,"")</f>
        <v>#VALUE!</v>
      </c>
    </row>
    <row collapsed="false" customFormat="true" customHeight="true" hidden="false" ht="10" outlineLevel="0" r="56" s="299">
      <c r="A56" s="299" t="s">
        <v>326</v>
      </c>
      <c r="B56" s="299" t="n">
        <f aca="false"/>
        <v>0</v>
      </c>
      <c r="C56" s="300" t="n">
        <f aca="false"/>
        <v>1346</v>
      </c>
      <c r="E56" s="299" t="e">
        <f aca="false">IF(&gt;0,0,"")</f>
        <v>#VALUE!</v>
      </c>
      <c r="F56" s="299" t="e">
        <f aca="false">IF(&gt;0,0,"")</f>
        <v>#VALUE!</v>
      </c>
      <c r="G56" s="299" t="e">
        <f aca="false">IF(&gt;0,0,"")</f>
        <v>#VALUE!</v>
      </c>
      <c r="H56" s="299" t="e">
        <f aca="false">IF(&gt;0,0,"")</f>
        <v>#VALUE!</v>
      </c>
      <c r="I56" s="299" t="e">
        <f aca="false">IF(&gt;0,0,"")</f>
        <v>#VALUE!</v>
      </c>
      <c r="J56" s="299" t="e">
        <f aca="false">IF(&gt;0,0,"")</f>
        <v>#VALUE!</v>
      </c>
    </row>
    <row collapsed="false" customFormat="true" customHeight="true" hidden="false" ht="10" outlineLevel="0" r="57" s="213">
      <c r="A57" s="213" t="s">
        <v>327</v>
      </c>
      <c r="B57" s="295" t="n">
        <f aca="false"/>
        <v>0</v>
      </c>
      <c r="C57" s="294" t="n">
        <f aca="false"/>
        <v>18.1891891891892</v>
      </c>
      <c r="E57" s="213" t="e">
        <f aca="false">IF(&gt;0,0,"")</f>
        <v>#VALUE!</v>
      </c>
      <c r="F57" s="213" t="e">
        <f aca="false">IF(&gt;0,0,"")</f>
        <v>#VALUE!</v>
      </c>
      <c r="G57" s="213" t="e">
        <f aca="false">IF(&gt;0,0,"")</f>
        <v>#VALUE!</v>
      </c>
      <c r="H57" s="213" t="e">
        <f aca="false">IF(&gt;0,0,"")</f>
        <v>#VALUE!</v>
      </c>
      <c r="I57" s="213" t="e">
        <f aca="false">IF(&gt;0,0,"")</f>
        <v>#VALUE!</v>
      </c>
      <c r="J57" s="213" t="e">
        <f aca="false">IF(&gt;0,0,"")</f>
        <v>#VALUE!</v>
      </c>
    </row>
    <row collapsed="false" customFormat="true" customHeight="true" hidden="false" ht="10" outlineLevel="0" r="58" s="295">
      <c r="A58" s="117" t="s">
        <v>328</v>
      </c>
      <c r="B58" s="295" t="n">
        <f aca="false"/>
        <v>0</v>
      </c>
      <c r="C58" s="296" t="n">
        <f aca="false"/>
        <v>1</v>
      </c>
      <c r="E58" s="295" t="e">
        <f aca="false">IF(&gt;0,0,"")</f>
        <v>#VALUE!</v>
      </c>
      <c r="F58" s="295" t="e">
        <f aca="false">IF(&gt;0,0,"")</f>
        <v>#VALUE!</v>
      </c>
      <c r="G58" s="295" t="e">
        <f aca="false">IF(&gt;0,0,"")</f>
        <v>#VALUE!</v>
      </c>
      <c r="H58" s="295" t="e">
        <f aca="false">IF(&gt;0,0,"")</f>
        <v>#VALUE!</v>
      </c>
      <c r="I58" s="295" t="e">
        <f aca="false">IF(&gt;0,0,"")</f>
        <v>#VALUE!</v>
      </c>
      <c r="J58" s="295" t="e">
        <f aca="false">IF(&gt;0,0,"")</f>
        <v>#VALUE!</v>
      </c>
    </row>
    <row collapsed="false" customFormat="true" customHeight="true" hidden="false" ht="10" outlineLevel="0" r="59" s="295">
      <c r="A59" s="117"/>
      <c r="C59" s="296"/>
    </row>
    <row collapsed="false" customFormat="false" customHeight="true" hidden="false" ht="10" outlineLevel="0" r="60">
      <c r="A60" s="174" t="s">
        <v>329</v>
      </c>
      <c r="B60" s="213"/>
      <c r="C60" s="300"/>
      <c r="E60" s="213" t="e">
        <f aca="false">IF(&gt;0,0,"")</f>
        <v>#VALUE!</v>
      </c>
      <c r="F60" s="213" t="e">
        <f aca="false">IF(&gt;0,0,"")</f>
        <v>#VALUE!</v>
      </c>
      <c r="G60" s="213" t="e">
        <f aca="false">IF(&gt;0,0,"")</f>
        <v>#VALUE!</v>
      </c>
      <c r="H60" s="213" t="e">
        <f aca="false">IF(&gt;0,0,"")</f>
        <v>#VALUE!</v>
      </c>
      <c r="I60" s="213" t="e">
        <f aca="false">IF(&gt;0,0,"")</f>
        <v>#VALUE!</v>
      </c>
      <c r="J60" s="213" t="e">
        <f aca="false">IF(&gt;0,0,"")</f>
        <v>#VALUE!</v>
      </c>
    </row>
    <row collapsed="false" customFormat="true" customHeight="true" hidden="false" ht="10" outlineLevel="0" r="61" s="299">
      <c r="A61" s="299" t="s">
        <v>330</v>
      </c>
      <c r="B61" s="299" t="n">
        <f aca="false"/>
        <v>0</v>
      </c>
      <c r="C61" s="300" t="n">
        <f aca="false"/>
        <v>163</v>
      </c>
      <c r="E61" s="299" t="e">
        <f aca="false">IF(&gt;0,0,"")</f>
        <v>#VALUE!</v>
      </c>
      <c r="F61" s="299" t="e">
        <f aca="false">IF(&gt;0,0,"")</f>
        <v>#VALUE!</v>
      </c>
      <c r="G61" s="299" t="e">
        <f aca="false">IF(&gt;0,0,"")</f>
        <v>#VALUE!</v>
      </c>
      <c r="H61" s="299" t="e">
        <f aca="false">IF(&gt;0,0,"")</f>
        <v>#VALUE!</v>
      </c>
      <c r="I61" s="299" t="e">
        <f aca="false">IF(&gt;0,0,"")</f>
        <v>#VALUE!</v>
      </c>
      <c r="J61" s="299" t="e">
        <f aca="false">IF(&gt;0,0,"")</f>
        <v>#VALUE!</v>
      </c>
    </row>
    <row collapsed="false" customFormat="true" customHeight="true" hidden="false" ht="10" outlineLevel="0" r="62" s="299">
      <c r="A62" s="299" t="s">
        <v>331</v>
      </c>
      <c r="B62" s="299" t="n">
        <f aca="false"/>
        <v>0</v>
      </c>
      <c r="C62" s="300" t="n">
        <f aca="false"/>
        <v>256</v>
      </c>
      <c r="E62" s="299" t="e">
        <f aca="false">IF(&gt;0,0,"")</f>
        <v>#VALUE!</v>
      </c>
      <c r="F62" s="299" t="e">
        <f aca="false">IF(&gt;0,0,"")</f>
        <v>#VALUE!</v>
      </c>
      <c r="G62" s="299" t="e">
        <f aca="false">IF(&gt;0,0,"")</f>
        <v>#VALUE!</v>
      </c>
      <c r="H62" s="299" t="e">
        <f aca="false">IF(&gt;0,0,"")</f>
        <v>#VALUE!</v>
      </c>
      <c r="I62" s="299" t="e">
        <f aca="false">IF(&gt;0,0,"")</f>
        <v>#VALUE!</v>
      </c>
      <c r="J62" s="299" t="e">
        <f aca="false">IF(&gt;0,0,"")</f>
        <v>#VALUE!</v>
      </c>
    </row>
    <row collapsed="false" customFormat="true" customHeight="true" hidden="false" ht="10" outlineLevel="0" r="63" s="213">
      <c r="A63" s="213" t="s">
        <v>327</v>
      </c>
      <c r="B63" s="295" t="n">
        <f aca="false"/>
        <v>0</v>
      </c>
      <c r="C63" s="301" t="n">
        <f aca="false"/>
        <v>3.45945945945946</v>
      </c>
      <c r="E63" s="213" t="e">
        <f aca="false">IF(&gt;0,0,"")</f>
        <v>#VALUE!</v>
      </c>
      <c r="F63" s="213" t="e">
        <f aca="false">IF(&gt;0,0,"")</f>
        <v>#VALUE!</v>
      </c>
      <c r="G63" s="213" t="e">
        <f aca="false">IF(&gt;0,0,"")</f>
        <v>#VALUE!</v>
      </c>
      <c r="H63" s="213" t="e">
        <f aca="false">IF(&gt;0,0,"")</f>
        <v>#VALUE!</v>
      </c>
      <c r="I63" s="213" t="e">
        <f aca="false">IF(&gt;0,0,"")</f>
        <v>#VALUE!</v>
      </c>
      <c r="J63" s="213" t="e">
        <f aca="false">IF(&gt;0,0,"")</f>
        <v>#VALUE!</v>
      </c>
    </row>
    <row collapsed="false" customFormat="true" customHeight="true" hidden="false" ht="11" outlineLevel="0" r="64" s="295">
      <c r="A64" s="117" t="s">
        <v>332</v>
      </c>
      <c r="C64" s="302" t="n">
        <f aca="false"/>
        <v>3811</v>
      </c>
      <c r="E64" s="295" t="e">
        <f aca="false">IF(&gt;0,0,"")</f>
        <v>#VALUE!</v>
      </c>
      <c r="F64" s="295" t="e">
        <f aca="false">IF(&gt;0,0,"")</f>
        <v>#VALUE!</v>
      </c>
      <c r="G64" s="295" t="e">
        <f aca="false">IF(&gt;0,0,"")</f>
        <v>#VALUE!</v>
      </c>
      <c r="H64" s="295" t="e">
        <f aca="false">IF(&gt;0,0,"")</f>
        <v>#VALUE!</v>
      </c>
      <c r="I64" s="295" t="e">
        <f aca="false">IF(&gt;0,0,"")</f>
        <v>#VALUE!</v>
      </c>
      <c r="J64" s="295" t="e">
        <f aca="false">IF(&gt;0,0,"")</f>
        <v>#VALUE!</v>
      </c>
    </row>
    <row collapsed="false" customFormat="true" customHeight="true" hidden="false" ht="10" outlineLevel="0" r="65" s="295">
      <c r="A65" s="117" t="s">
        <v>333</v>
      </c>
      <c r="C65" s="302" t="n">
        <f aca="false"/>
        <v>19.1016028682251</v>
      </c>
      <c r="E65" s="295" t="e">
        <f aca="false">IF(&gt;0,0,"")</f>
        <v>#VALUE!</v>
      </c>
      <c r="F65" s="295" t="e">
        <f aca="false">IF(&gt;0,0,"")</f>
        <v>#VALUE!</v>
      </c>
      <c r="G65" s="295" t="e">
        <f aca="false">IF(&gt;0,0,"")</f>
        <v>#VALUE!</v>
      </c>
      <c r="H65" s="295" t="e">
        <f aca="false">IF(&gt;0,0,"")</f>
        <v>#VALUE!</v>
      </c>
      <c r="I65" s="295" t="e">
        <f aca="false">IF(&gt;0,0,"")</f>
        <v>#VALUE!</v>
      </c>
      <c r="J65" s="295" t="e">
        <f aca="false">IF(&gt;0,0,"")</f>
        <v>#VALUE!</v>
      </c>
    </row>
    <row collapsed="false" customFormat="false" customHeight="true" hidden="false" ht="10" outlineLevel="0" r="66">
      <c r="B66" s="213"/>
      <c r="C66" s="302"/>
      <c r="D66" s="295"/>
      <c r="E66" s="295" t="e">
        <f aca="false">IF(&gt;0,0,"")</f>
        <v>#VALUE!</v>
      </c>
      <c r="F66" s="295" t="e">
        <f aca="false">IF(&gt;0,0,"")</f>
        <v>#VALUE!</v>
      </c>
      <c r="G66" s="295" t="e">
        <f aca="false">IF(&gt;0,0,"")</f>
        <v>#VALUE!</v>
      </c>
      <c r="H66" s="295" t="e">
        <f aca="false">IF(&gt;0,0,"")</f>
        <v>#VALUE!</v>
      </c>
      <c r="I66" s="295" t="e">
        <f aca="false">IF(&gt;0,0,"")</f>
        <v>#VALUE!</v>
      </c>
      <c r="J66" s="295" t="e">
        <f aca="false">IF(&gt;0,0,"")</f>
        <v>#VALUE!</v>
      </c>
      <c r="K66" s="295"/>
    </row>
    <row collapsed="false" customFormat="false" customHeight="true" hidden="false" ht="10" outlineLevel="0" r="67">
      <c r="A67" s="174" t="s">
        <v>334</v>
      </c>
      <c r="B67" s="213"/>
      <c r="C67" s="302"/>
      <c r="D67" s="295"/>
      <c r="E67" s="295" t="e">
        <f aca="false">IF(&gt;0,0,"")</f>
        <v>#VALUE!</v>
      </c>
      <c r="F67" s="295" t="e">
        <f aca="false">IF(&gt;0,0,"")</f>
        <v>#VALUE!</v>
      </c>
      <c r="G67" s="295" t="e">
        <f aca="false">IF(&gt;0,0,"")</f>
        <v>#VALUE!</v>
      </c>
      <c r="H67" s="295" t="e">
        <f aca="false">IF(&gt;0,0,"")</f>
        <v>#VALUE!</v>
      </c>
      <c r="I67" s="295" t="e">
        <f aca="false">IF(&gt;0,0,"")</f>
        <v>#VALUE!</v>
      </c>
      <c r="J67" s="295" t="e">
        <f aca="false">IF(&gt;0,0,"")</f>
        <v>#VALUE!</v>
      </c>
      <c r="K67" s="295"/>
    </row>
    <row collapsed="false" customFormat="true" customHeight="true" hidden="false" ht="10" outlineLevel="0" r="68" s="299">
      <c r="A68" s="299" t="s">
        <v>330</v>
      </c>
      <c r="B68" s="299" t="n">
        <f aca="false"/>
        <v>0</v>
      </c>
      <c r="C68" s="300" t="n">
        <f aca="false"/>
        <v>184</v>
      </c>
      <c r="E68" s="299" t="e">
        <f aca="false">IF(&gt;0,0,"")</f>
        <v>#VALUE!</v>
      </c>
      <c r="F68" s="299" t="e">
        <f aca="false">IF(&gt;0,0,"")</f>
        <v>#VALUE!</v>
      </c>
      <c r="G68" s="299" t="e">
        <f aca="false">IF(&gt;0,0,"")</f>
        <v>#VALUE!</v>
      </c>
      <c r="H68" s="299" t="e">
        <f aca="false">IF(&gt;0,0,"")</f>
        <v>#VALUE!</v>
      </c>
      <c r="I68" s="299" t="e">
        <f aca="false">IF(&gt;0,0,"")</f>
        <v>#VALUE!</v>
      </c>
      <c r="J68" s="299" t="e">
        <f aca="false">IF(&gt;0,0,"")</f>
        <v>#VALUE!</v>
      </c>
    </row>
    <row collapsed="false" customFormat="true" customHeight="true" hidden="false" ht="10" outlineLevel="0" r="69" s="299">
      <c r="A69" s="299" t="s">
        <v>335</v>
      </c>
      <c r="B69" s="299" t="n">
        <f aca="false"/>
        <v>0</v>
      </c>
      <c r="C69" s="300" t="n">
        <f aca="false"/>
        <v>360</v>
      </c>
      <c r="E69" s="299" t="e">
        <f aca="false">IF(&gt;0,0,"")</f>
        <v>#VALUE!</v>
      </c>
      <c r="F69" s="299" t="e">
        <f aca="false">IF(&gt;0,0,"")</f>
        <v>#VALUE!</v>
      </c>
      <c r="G69" s="299" t="e">
        <f aca="false">IF(&gt;0,0,"")</f>
        <v>#VALUE!</v>
      </c>
      <c r="H69" s="299" t="e">
        <f aca="false">IF(&gt;0,0,"")</f>
        <v>#VALUE!</v>
      </c>
      <c r="I69" s="299" t="e">
        <f aca="false">IF(&gt;0,0,"")</f>
        <v>#VALUE!</v>
      </c>
      <c r="J69" s="299" t="e">
        <f aca="false">IF(&gt;0,0,"")</f>
        <v>#VALUE!</v>
      </c>
    </row>
    <row collapsed="false" customFormat="true" customHeight="true" hidden="false" ht="10" outlineLevel="0" r="70" s="213">
      <c r="A70" s="213" t="s">
        <v>327</v>
      </c>
      <c r="B70" s="295" t="n">
        <f aca="false"/>
        <v>0</v>
      </c>
      <c r="C70" s="301" t="n">
        <f aca="false"/>
        <v>4.86486486486487</v>
      </c>
      <c r="E70" s="213" t="e">
        <f aca="false">IF(&gt;0,0,"")</f>
        <v>#VALUE!</v>
      </c>
      <c r="F70" s="213" t="e">
        <f aca="false">IF(&gt;0,0,"")</f>
        <v>#VALUE!</v>
      </c>
      <c r="G70" s="213" t="e">
        <f aca="false">IF(&gt;0,0,"")</f>
        <v>#VALUE!</v>
      </c>
      <c r="H70" s="213" t="e">
        <f aca="false">IF(&gt;0,0,"")</f>
        <v>#VALUE!</v>
      </c>
      <c r="I70" s="213" t="e">
        <f aca="false">IF(&gt;0,0,"")</f>
        <v>#VALUE!</v>
      </c>
      <c r="J70" s="213" t="e">
        <f aca="false">IF(&gt;0,0,"")</f>
        <v>#VALUE!</v>
      </c>
    </row>
    <row collapsed="false" customFormat="true" customHeight="true" hidden="false" ht="11" outlineLevel="0" r="71" s="213">
      <c r="A71" s="117" t="s">
        <v>332</v>
      </c>
      <c r="C71" s="301" t="n">
        <f aca="false"/>
        <v>5150.4</v>
      </c>
      <c r="E71" s="213" t="e">
        <f aca="false">IF(&gt;0,0,"")</f>
        <v>#VALUE!</v>
      </c>
      <c r="F71" s="213" t="e">
        <f aca="false">IF(&gt;0,0,"")</f>
        <v>#VALUE!</v>
      </c>
      <c r="G71" s="213" t="e">
        <f aca="false">IF(&gt;0,0,"")</f>
        <v>#VALUE!</v>
      </c>
      <c r="H71" s="213" t="e">
        <f aca="false">IF(&gt;0,0,"")</f>
        <v>#VALUE!</v>
      </c>
      <c r="I71" s="213" t="e">
        <f aca="false">IF(&gt;0,0,"")</f>
        <v>#VALUE!</v>
      </c>
      <c r="J71" s="213" t="e">
        <f aca="false">IF(&gt;0,0,"")</f>
        <v>#VALUE!</v>
      </c>
    </row>
    <row collapsed="false" customFormat="true" customHeight="true" hidden="false" ht="10" outlineLevel="0" r="72" s="295">
      <c r="A72" s="117" t="s">
        <v>333</v>
      </c>
      <c r="C72" s="301" t="n">
        <f aca="false"/>
        <v>19.8760617129632</v>
      </c>
      <c r="D72" s="213"/>
      <c r="E72" s="213" t="e">
        <f aca="false">IF(&gt;0,0,"")</f>
        <v>#VALUE!</v>
      </c>
      <c r="F72" s="213" t="e">
        <f aca="false">IF(&gt;0,0,"")</f>
        <v>#VALUE!</v>
      </c>
      <c r="G72" s="213" t="e">
        <f aca="false">IF(&gt;0,0,"")</f>
        <v>#VALUE!</v>
      </c>
      <c r="H72" s="213" t="e">
        <f aca="false">IF(&gt;0,0,"")</f>
        <v>#VALUE!</v>
      </c>
      <c r="I72" s="213" t="e">
        <f aca="false">IF(&gt;0,0,"")</f>
        <v>#VALUE!</v>
      </c>
      <c r="J72" s="213" t="e">
        <f aca="false">IF(&gt;0,0,"")</f>
        <v>#VALUE!</v>
      </c>
      <c r="K72" s="213"/>
    </row>
    <row collapsed="false" customFormat="true" customHeight="true" hidden="false" ht="10" outlineLevel="0" r="73" s="295">
      <c r="A73" s="117" t="s">
        <v>336</v>
      </c>
      <c r="C73" s="301" t="n">
        <f aca="false"/>
        <v>69.6</v>
      </c>
      <c r="D73" s="213"/>
      <c r="E73" s="213" t="e">
        <f aca="false">IF(&gt;0,0,"")</f>
        <v>#VALUE!</v>
      </c>
      <c r="F73" s="213" t="e">
        <f aca="false">IF(&gt;0,0,"")</f>
        <v>#VALUE!</v>
      </c>
      <c r="G73" s="213" t="e">
        <f aca="false">IF(&gt;0,0,"")</f>
        <v>#VALUE!</v>
      </c>
      <c r="H73" s="213" t="e">
        <f aca="false">IF(&gt;0,0,"")</f>
        <v>#VALUE!</v>
      </c>
      <c r="I73" s="213" t="e">
        <f aca="false">IF(&gt;0,0,"")</f>
        <v>#VALUE!</v>
      </c>
      <c r="J73" s="213" t="e">
        <f aca="false">IF(&gt;0,0,"")</f>
        <v>#VALUE!</v>
      </c>
      <c r="K73" s="213"/>
    </row>
    <row collapsed="false" customFormat="false" customHeight="true" hidden="false" ht="10" outlineLevel="0" r="74">
      <c r="C74" s="300"/>
      <c r="F74" s="134"/>
      <c r="I74" s="134"/>
      <c r="J74" s="134"/>
    </row>
    <row collapsed="false" customFormat="false" customHeight="true" hidden="false" ht="10" outlineLevel="0" r="75">
      <c r="A75" s="303" t="s">
        <v>337</v>
      </c>
      <c r="B75" s="184" t="s">
        <v>338</v>
      </c>
      <c r="C75" s="184"/>
      <c r="D75" s="304" t="s">
        <v>339</v>
      </c>
      <c r="E75" s="304"/>
      <c r="F75" s="134"/>
      <c r="I75" s="134"/>
      <c r="J75" s="134"/>
    </row>
    <row collapsed="false" customFormat="false" customHeight="true" hidden="false" ht="10" outlineLevel="0" r="76">
      <c r="A76" s="303" t="n">
        <f aca="false"/>
        <v>0</v>
      </c>
      <c r="B76" s="305" t="n">
        <f aca="false"/>
        <v>167.26</v>
      </c>
      <c r="C76" s="305" t="n">
        <f aca="false"/>
        <v>184</v>
      </c>
      <c r="D76" s="305" t="n">
        <f aca="false"/>
        <v>267.24</v>
      </c>
      <c r="E76" s="305" t="n">
        <f aca="false"/>
        <v>360</v>
      </c>
      <c r="F76" s="134"/>
      <c r="I76" s="134"/>
      <c r="J76" s="134"/>
    </row>
    <row collapsed="false" customFormat="false" customHeight="true" hidden="false" ht="10" outlineLevel="0" r="77">
      <c r="A77" s="303" t="n">
        <f aca="false"/>
        <v>0</v>
      </c>
      <c r="B77" s="305" t="n">
        <f aca="false"/>
        <v>159.74</v>
      </c>
      <c r="C77" s="305" t="n">
        <f aca="false"/>
        <v>166.26</v>
      </c>
      <c r="D77" s="305" t="n">
        <f aca="false"/>
        <v>248.32</v>
      </c>
      <c r="E77" s="305" t="n">
        <f aca="false"/>
        <v>266.24</v>
      </c>
      <c r="F77" s="134"/>
      <c r="I77" s="134"/>
      <c r="J77" s="134"/>
    </row>
    <row collapsed="false" customFormat="false" customHeight="true" hidden="false" ht="10" outlineLevel="0" r="78">
      <c r="A78" s="303" t="n">
        <f aca="false"/>
        <v>0</v>
      </c>
      <c r="B78" s="305" t="n">
        <f aca="false"/>
        <v>151.59</v>
      </c>
      <c r="C78" s="305" t="n">
        <f aca="false"/>
        <v>158.74</v>
      </c>
      <c r="D78" s="305" t="n">
        <f aca="false"/>
        <v>227.84</v>
      </c>
      <c r="E78" s="305" t="n">
        <f aca="false"/>
        <v>247.32</v>
      </c>
      <c r="F78" s="134"/>
      <c r="I78" s="134"/>
      <c r="J78" s="134"/>
    </row>
    <row collapsed="false" customFormat="false" customHeight="true" hidden="false" ht="10" outlineLevel="0" r="79">
      <c r="A79" s="303" t="n">
        <f aca="false"/>
        <v>0</v>
      </c>
      <c r="B79" s="305" t="n">
        <f aca="false"/>
        <v>143.44</v>
      </c>
      <c r="C79" s="305" t="n">
        <f aca="false"/>
        <v>150.59</v>
      </c>
      <c r="D79" s="305" t="n">
        <f aca="false"/>
        <v>209.92</v>
      </c>
      <c r="E79" s="305" t="n">
        <f aca="false"/>
        <v>226.84</v>
      </c>
      <c r="F79" s="134"/>
      <c r="I79" s="134"/>
      <c r="J79" s="134"/>
    </row>
    <row collapsed="false" customFormat="false" customHeight="true" hidden="false" ht="10" outlineLevel="0" r="80">
      <c r="A80" s="303" t="n">
        <f aca="false"/>
        <v>0</v>
      </c>
      <c r="B80" s="305" t="n">
        <f aca="false"/>
        <v>114.1</v>
      </c>
      <c r="C80" s="305" t="n">
        <f aca="false"/>
        <v>142.44</v>
      </c>
      <c r="D80" s="305" t="n">
        <f aca="false"/>
        <v>153.6</v>
      </c>
      <c r="E80" s="305" t="n">
        <f aca="false"/>
        <v>208.92</v>
      </c>
      <c r="F80" s="134"/>
      <c r="I80" s="134"/>
      <c r="J80" s="134"/>
    </row>
    <row collapsed="false" customFormat="false" customHeight="true" hidden="false" ht="10" outlineLevel="0" r="81">
      <c r="A81" s="303" t="n">
        <f aca="false"/>
        <v>0</v>
      </c>
      <c r="B81" s="305" t="n">
        <f aca="false"/>
        <v>81.5</v>
      </c>
      <c r="C81" s="305" t="n">
        <f aca="false"/>
        <v>113.1</v>
      </c>
      <c r="D81" s="305" t="n">
        <f aca="false"/>
        <v>76.8</v>
      </c>
      <c r="E81" s="305" t="n">
        <f aca="false"/>
        <v>152.6</v>
      </c>
      <c r="F81" s="134"/>
      <c r="G81" s="134"/>
      <c r="H81" s="134"/>
      <c r="I81" s="134"/>
      <c r="J81" s="134"/>
    </row>
  </sheetData>
  <mergeCells count="4">
    <mergeCell ref="C2:D2"/>
    <mergeCell ref="C3:D3"/>
    <mergeCell ref="B75:C75"/>
    <mergeCell ref="D75:E75"/>
  </mergeCells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1"/>
  <sheetViews>
    <sheetView colorId="64" defaultGridColor="true" rightToLeft="false" showFormulas="false" showGridLines="true" showOutlineSymbols="true" showRowColHeaders="true" showZeros="true" tabSelected="false" topLeftCell="A228" view="pageBreakPreview" windowProtection="false" workbookViewId="0" zoomScale="100" zoomScaleNormal="125" zoomScalePageLayoutView="100">
      <selection activeCell="E239" activeCellId="0" pane="topLeft" sqref="E239"/>
    </sheetView>
  </sheetViews>
  <sheetFormatPr defaultRowHeight="12"/>
  <cols>
    <col collapsed="false" hidden="false" max="1" min="1" style="306" width="14.8316326530612"/>
    <col collapsed="false" hidden="false" max="2" min="2" style="307" width="19"/>
    <col collapsed="false" hidden="false" max="3" min="3" style="308" width="6.00510204081633"/>
    <col collapsed="false" hidden="false" max="4" min="4" style="308" width="5.00510204081633"/>
    <col collapsed="false" hidden="false" max="5" min="5" style="309" width="129.663265306122"/>
    <col collapsed="false" hidden="false" max="1025" min="6" style="306" width="8.8265306122449"/>
  </cols>
  <sheetData>
    <row collapsed="false" customFormat="false" customHeight="true" hidden="false" ht="12" outlineLevel="0" r="1">
      <c r="B1" s="143"/>
    </row>
    <row collapsed="false" customFormat="false" customHeight="true" hidden="false" ht="12" outlineLevel="0" r="2">
      <c r="A2" s="92" t="s">
        <v>110</v>
      </c>
      <c r="B2" s="143" t="s">
        <v>340</v>
      </c>
      <c r="C2" s="160" t="s">
        <v>341</v>
      </c>
      <c r="D2" s="160" t="s">
        <v>130</v>
      </c>
      <c r="E2" s="310" t="s">
        <v>342</v>
      </c>
    </row>
    <row collapsed="false" customFormat="false" customHeight="true" hidden="false" ht="12" outlineLevel="0" r="3">
      <c r="B3" s="311" t="s">
        <v>343</v>
      </c>
      <c r="D3" s="312" t="n">
        <v>0.68</v>
      </c>
    </row>
    <row collapsed="false" customFormat="false" customHeight="true" hidden="false" ht="12" outlineLevel="0" r="4">
      <c r="A4" s="92" t="str">
        <f aca="false">"IG: "&amp;B4</f>
        <v>IG: 1x(3-2-1)m</v>
      </c>
      <c r="B4" s="313" t="s">
        <v>344</v>
      </c>
      <c r="C4" s="160" t="n">
        <v>6</v>
      </c>
      <c r="D4" s="160" t="n">
        <f aca="false">C4*$D$3</f>
        <v>4.08</v>
      </c>
      <c r="E4" s="310" t="s">
        <v>345</v>
      </c>
    </row>
    <row collapsed="false" customFormat="false" customHeight="true" hidden="false" ht="12" outlineLevel="0" r="5">
      <c r="A5" s="92" t="str">
        <f aca="false">"IG: "&amp;B5</f>
        <v>IG: 1x(5-3-2)m</v>
      </c>
      <c r="B5" s="313" t="s">
        <v>346</v>
      </c>
      <c r="C5" s="160" t="n">
        <v>10</v>
      </c>
      <c r="D5" s="160" t="n">
        <f aca="false">C5*$D$3</f>
        <v>6.8</v>
      </c>
      <c r="E5" s="310" t="s">
        <v>347</v>
      </c>
    </row>
    <row collapsed="false" customFormat="false" customHeight="true" hidden="false" ht="12" outlineLevel="0" r="6">
      <c r="A6" s="92" t="str">
        <f aca="false">"IG: "&amp;B6</f>
        <v>IG: 1x(10-3-2)m</v>
      </c>
      <c r="B6" s="313" t="s">
        <v>151</v>
      </c>
      <c r="C6" s="160" t="n">
        <v>15</v>
      </c>
      <c r="D6" s="160" t="n">
        <f aca="false">C6*$D$3</f>
        <v>10.2</v>
      </c>
      <c r="E6" s="310" t="s">
        <v>348</v>
      </c>
    </row>
    <row collapsed="false" customFormat="false" customHeight="true" hidden="false" ht="12" outlineLevel="0" r="7">
      <c r="A7" s="92" t="str">
        <f aca="false">"IG: "&amp;B7</f>
        <v>IG: 1x(10-5-2)m</v>
      </c>
      <c r="B7" s="313" t="s">
        <v>349</v>
      </c>
      <c r="C7" s="160" t="n">
        <v>17</v>
      </c>
      <c r="D7" s="160" t="n">
        <f aca="false">C7*$D$3</f>
        <v>11.56</v>
      </c>
      <c r="E7" s="310" t="s">
        <v>350</v>
      </c>
    </row>
    <row collapsed="false" customFormat="false" customHeight="true" hidden="false" ht="12" outlineLevel="0" r="8">
      <c r="A8" s="92" t="str">
        <f aca="false">"IG: "&amp;B8</f>
        <v>IG: 1x(10-8-2)m</v>
      </c>
      <c r="B8" s="313" t="s">
        <v>173</v>
      </c>
      <c r="C8" s="160" t="n">
        <v>20</v>
      </c>
      <c r="D8" s="160" t="n">
        <f aca="false">C8*$D$3</f>
        <v>13.6</v>
      </c>
      <c r="E8" s="310" t="s">
        <v>351</v>
      </c>
    </row>
    <row collapsed="false" customFormat="false" customHeight="true" hidden="false" ht="12" outlineLevel="0" r="11">
      <c r="A11" s="92" t="str">
        <f aca="false">"IG: "&amp;B11</f>
        <v>IG: 2x(3-2-1)m</v>
      </c>
      <c r="B11" s="313" t="s">
        <v>352</v>
      </c>
      <c r="C11" s="160" t="n">
        <v>12</v>
      </c>
      <c r="D11" s="160" t="n">
        <f aca="false">C11*$D$3</f>
        <v>8.16</v>
      </c>
      <c r="E11" s="310" t="s">
        <v>353</v>
      </c>
    </row>
    <row collapsed="false" customFormat="false" customHeight="true" hidden="false" ht="12" outlineLevel="0" r="12">
      <c r="A12" s="92" t="str">
        <f aca="false">"IG: "&amp;B12</f>
        <v>IG: 2x(5-3-2)m</v>
      </c>
      <c r="B12" s="313" t="s">
        <v>354</v>
      </c>
      <c r="C12" s="160" t="n">
        <v>20</v>
      </c>
      <c r="D12" s="160" t="n">
        <f aca="false">C12*$D$3</f>
        <v>13.6</v>
      </c>
      <c r="E12" s="310" t="s">
        <v>355</v>
      </c>
    </row>
    <row collapsed="false" customFormat="false" customHeight="true" hidden="false" ht="12" outlineLevel="0" r="13">
      <c r="A13" s="92" t="str">
        <f aca="false">"IG: "&amp;B13</f>
        <v>IG: 2x(10-3-2)m</v>
      </c>
      <c r="B13" s="313" t="s">
        <v>169</v>
      </c>
      <c r="C13" s="160" t="n">
        <v>30</v>
      </c>
      <c r="D13" s="160" t="n">
        <f aca="false">C13*$D$3</f>
        <v>20.4</v>
      </c>
      <c r="E13" s="310" t="s">
        <v>356</v>
      </c>
    </row>
    <row collapsed="false" customFormat="false" customHeight="true" hidden="false" ht="12" outlineLevel="0" r="14">
      <c r="A14" s="92" t="str">
        <f aca="false">"IG: "&amp;B14</f>
        <v>IG: 2x(10-5-2)m</v>
      </c>
      <c r="B14" s="313" t="s">
        <v>357</v>
      </c>
      <c r="C14" s="160" t="n">
        <v>34</v>
      </c>
      <c r="D14" s="160" t="n">
        <f aca="false">C14*$D$3</f>
        <v>23.12</v>
      </c>
      <c r="E14" s="310" t="s">
        <v>358</v>
      </c>
    </row>
    <row collapsed="false" customFormat="false" customHeight="true" hidden="false" ht="12" outlineLevel="0" r="15">
      <c r="A15" s="92" t="str">
        <f aca="false">"IG: "&amp;B15</f>
        <v>IG: 2x(10-8-2)m</v>
      </c>
      <c r="B15" s="313" t="s">
        <v>165</v>
      </c>
      <c r="C15" s="160" t="n">
        <v>40</v>
      </c>
      <c r="D15" s="160" t="n">
        <f aca="false">C15*$D$3</f>
        <v>27.2</v>
      </c>
      <c r="E15" s="310" t="s">
        <v>359</v>
      </c>
    </row>
    <row collapsed="false" customFormat="false" customHeight="true" hidden="false" ht="12" outlineLevel="0" r="16">
      <c r="B16" s="313"/>
    </row>
    <row collapsed="false" customFormat="false" customHeight="true" hidden="false" ht="12" outlineLevel="0" r="17">
      <c r="B17" s="313"/>
    </row>
    <row collapsed="false" customFormat="false" customHeight="true" hidden="false" ht="12" outlineLevel="0" r="18">
      <c r="A18" s="92" t="str">
        <f aca="false">"IG: "&amp;B18</f>
        <v>IG: 3x(5-3-2)m</v>
      </c>
      <c r="B18" s="313" t="s">
        <v>360</v>
      </c>
      <c r="C18" s="160" t="n">
        <v>30</v>
      </c>
      <c r="D18" s="160" t="n">
        <f aca="false">C18*$D$3</f>
        <v>20.4</v>
      </c>
      <c r="E18" s="310" t="s">
        <v>361</v>
      </c>
    </row>
    <row collapsed="false" customFormat="false" customHeight="true" hidden="false" ht="12" outlineLevel="0" r="19">
      <c r="A19" s="92" t="str">
        <f aca="false">"IG: "&amp;B19</f>
        <v>IG: 3x(10-3-2)m</v>
      </c>
      <c r="B19" s="313" t="s">
        <v>362</v>
      </c>
      <c r="C19" s="160" t="n">
        <v>45</v>
      </c>
      <c r="D19" s="160" t="n">
        <f aca="false">C19*$D$3</f>
        <v>30.6</v>
      </c>
      <c r="E19" s="310" t="s">
        <v>363</v>
      </c>
    </row>
    <row collapsed="false" customFormat="false" customHeight="true" hidden="false" ht="12" outlineLevel="0" r="20">
      <c r="B20" s="313"/>
    </row>
    <row collapsed="false" customFormat="false" customHeight="true" hidden="false" ht="12" outlineLevel="0" r="21">
      <c r="A21" s="92" t="str">
        <f aca="false">"IG: "&amp;B21</f>
        <v>IG: 4x(5-3-2)m</v>
      </c>
      <c r="B21" s="313" t="s">
        <v>364</v>
      </c>
      <c r="C21" s="160" t="n">
        <v>40</v>
      </c>
      <c r="D21" s="160" t="n">
        <f aca="false">C21*$D$3</f>
        <v>27.2</v>
      </c>
      <c r="E21" s="310" t="s">
        <v>365</v>
      </c>
    </row>
    <row collapsed="false" customFormat="false" customHeight="true" hidden="false" ht="12" outlineLevel="0" r="24">
      <c r="A24" s="92" t="str">
        <f aca="false">"IG: "&amp;B24</f>
        <v>IG: 1x4m</v>
      </c>
      <c r="B24" s="234" t="s">
        <v>179</v>
      </c>
      <c r="C24" s="160" t="n">
        <v>4</v>
      </c>
      <c r="D24" s="160" t="n">
        <f aca="false">C24*$D$3</f>
        <v>2.72</v>
      </c>
      <c r="E24" s="310" t="s">
        <v>366</v>
      </c>
    </row>
    <row collapsed="false" customFormat="false" customHeight="true" hidden="false" ht="12" outlineLevel="0" r="25">
      <c r="A25" s="92" t="str">
        <f aca="false">"IG: "&amp;B25</f>
        <v>IG: 1x5m</v>
      </c>
      <c r="B25" s="234" t="s">
        <v>367</v>
      </c>
      <c r="C25" s="160" t="n">
        <v>5</v>
      </c>
      <c r="D25" s="160" t="n">
        <f aca="false">C25*$D$3</f>
        <v>3.4</v>
      </c>
      <c r="E25" s="310" t="s">
        <v>368</v>
      </c>
    </row>
    <row collapsed="false" customFormat="false" customHeight="true" hidden="false" ht="12" outlineLevel="0" r="26">
      <c r="A26" s="92" t="str">
        <f aca="false">"IG: "&amp;B26</f>
        <v>IG: 1x8m</v>
      </c>
      <c r="B26" s="234" t="s">
        <v>369</v>
      </c>
      <c r="C26" s="160" t="n">
        <v>8</v>
      </c>
      <c r="D26" s="160" t="n">
        <f aca="false">C26*$D$3</f>
        <v>5.44</v>
      </c>
      <c r="E26" s="310" t="s">
        <v>370</v>
      </c>
    </row>
    <row collapsed="false" customFormat="false" customHeight="true" hidden="false" ht="12" outlineLevel="0" r="27">
      <c r="A27" s="92" t="str">
        <f aca="false">"IG: "&amp;B27</f>
        <v>IG: 1x10m</v>
      </c>
      <c r="B27" s="234" t="s">
        <v>176</v>
      </c>
      <c r="C27" s="160" t="n">
        <v>10</v>
      </c>
      <c r="D27" s="160" t="n">
        <f aca="false">C27*$D$3</f>
        <v>6.8</v>
      </c>
      <c r="E27" s="310" t="s">
        <v>371</v>
      </c>
    </row>
    <row collapsed="false" customFormat="false" customHeight="true" hidden="false" ht="12" outlineLevel="0" r="28">
      <c r="A28" s="92" t="str">
        <f aca="false">"IG: "&amp;B28</f>
        <v>IG: 1x12m</v>
      </c>
      <c r="B28" s="234" t="s">
        <v>159</v>
      </c>
      <c r="C28" s="160" t="n">
        <v>12</v>
      </c>
      <c r="D28" s="160" t="n">
        <f aca="false">C28*$D$3</f>
        <v>8.16</v>
      </c>
      <c r="E28" s="310" t="s">
        <v>372</v>
      </c>
    </row>
    <row collapsed="false" customFormat="false" customHeight="true" hidden="false" ht="12" outlineLevel="0" r="29">
      <c r="A29" s="92" t="str">
        <f aca="false">"IG: "&amp;B29</f>
        <v>IG: 1x15m</v>
      </c>
      <c r="B29" s="234" t="s">
        <v>160</v>
      </c>
      <c r="C29" s="160" t="n">
        <v>15</v>
      </c>
      <c r="D29" s="160" t="n">
        <f aca="false">C29*$D$3</f>
        <v>10.2</v>
      </c>
      <c r="E29" s="310" t="s">
        <v>269</v>
      </c>
    </row>
    <row collapsed="false" customFormat="false" customHeight="true" hidden="false" ht="12" outlineLevel="0" r="30">
      <c r="A30" s="92" t="str">
        <f aca="false">"IG: "&amp;B30</f>
        <v>IG: 1x20m</v>
      </c>
      <c r="B30" s="234" t="s">
        <v>185</v>
      </c>
      <c r="C30" s="160" t="n">
        <v>20</v>
      </c>
      <c r="D30" s="160" t="n">
        <f aca="false">C30*$D$3</f>
        <v>13.6</v>
      </c>
      <c r="E30" s="310" t="s">
        <v>270</v>
      </c>
    </row>
    <row collapsed="false" customFormat="false" customHeight="true" hidden="false" ht="12" outlineLevel="0" r="31">
      <c r="A31" s="92" t="str">
        <f aca="false">"IG: "&amp;B31</f>
        <v>IG: 1x25m</v>
      </c>
      <c r="B31" s="234" t="s">
        <v>224</v>
      </c>
      <c r="C31" s="160" t="n">
        <v>25</v>
      </c>
      <c r="D31" s="160" t="n">
        <f aca="false">C31*$D$3</f>
        <v>17</v>
      </c>
      <c r="E31" s="310" t="s">
        <v>373</v>
      </c>
    </row>
    <row collapsed="false" customFormat="false" customHeight="true" hidden="false" ht="12" outlineLevel="0" r="32">
      <c r="A32" s="92" t="str">
        <f aca="false">"IG: "&amp;B32</f>
        <v>IG: 1x30m</v>
      </c>
      <c r="B32" s="234" t="s">
        <v>374</v>
      </c>
      <c r="C32" s="160" t="n">
        <v>30</v>
      </c>
      <c r="D32" s="160" t="n">
        <f aca="false">C32*$D$3</f>
        <v>20.4</v>
      </c>
      <c r="E32" s="310" t="s">
        <v>375</v>
      </c>
    </row>
    <row collapsed="false" customFormat="false" customHeight="true" hidden="false" ht="12" outlineLevel="0" r="34">
      <c r="A34" s="92" t="str">
        <f aca="false">"IG: "&amp;B34</f>
        <v>IG: 2x4m</v>
      </c>
      <c r="B34" s="234" t="s">
        <v>193</v>
      </c>
      <c r="C34" s="160" t="n">
        <v>8</v>
      </c>
      <c r="D34" s="160" t="n">
        <f aca="false">C34*$D$3</f>
        <v>5.44</v>
      </c>
      <c r="E34" s="310" t="s">
        <v>376</v>
      </c>
    </row>
    <row collapsed="false" customFormat="false" customHeight="true" hidden="false" ht="12" outlineLevel="0" r="35">
      <c r="A35" s="92" t="str">
        <f aca="false">"IG: "&amp;B35</f>
        <v>IG: 2x5m</v>
      </c>
      <c r="B35" s="234" t="s">
        <v>377</v>
      </c>
      <c r="C35" s="160" t="n">
        <v>10</v>
      </c>
      <c r="D35" s="160" t="n">
        <f aca="false">C35*$D$3</f>
        <v>6.8</v>
      </c>
      <c r="E35" s="310" t="s">
        <v>378</v>
      </c>
    </row>
    <row collapsed="false" customFormat="false" customHeight="true" hidden="false" ht="12" outlineLevel="0" r="36">
      <c r="A36" s="92" t="str">
        <f aca="false">"IG: "&amp;B36</f>
        <v>IG: 2x8m</v>
      </c>
      <c r="B36" s="234" t="s">
        <v>379</v>
      </c>
      <c r="C36" s="160" t="n">
        <v>16</v>
      </c>
      <c r="D36" s="160" t="n">
        <f aca="false">C36*$D$3</f>
        <v>10.88</v>
      </c>
      <c r="E36" s="310" t="s">
        <v>380</v>
      </c>
    </row>
    <row collapsed="false" customFormat="false" customHeight="true" hidden="false" ht="12" outlineLevel="0" r="37">
      <c r="A37" s="92" t="str">
        <f aca="false">"IG: "&amp;B37</f>
        <v>IG: 2x10m</v>
      </c>
      <c r="B37" s="234" t="s">
        <v>156</v>
      </c>
      <c r="C37" s="160" t="n">
        <v>20</v>
      </c>
      <c r="D37" s="160" t="n">
        <f aca="false">C37*$D$3</f>
        <v>13.6</v>
      </c>
      <c r="E37" s="310" t="s">
        <v>381</v>
      </c>
    </row>
    <row collapsed="false" customFormat="false" customHeight="true" hidden="false" ht="12" outlineLevel="0" r="38">
      <c r="A38" s="92" t="str">
        <f aca="false">"IG: "&amp;B38</f>
        <v>IG: 2x12m</v>
      </c>
      <c r="B38" s="234" t="s">
        <v>177</v>
      </c>
      <c r="C38" s="160" t="n">
        <v>24</v>
      </c>
      <c r="D38" s="160" t="n">
        <f aca="false">C38*$D$3</f>
        <v>16.32</v>
      </c>
      <c r="E38" s="310" t="s">
        <v>382</v>
      </c>
    </row>
    <row collapsed="false" customFormat="false" customHeight="true" hidden="false" ht="12" outlineLevel="0" r="39">
      <c r="A39" s="92" t="str">
        <f aca="false">"IG: "&amp;B39</f>
        <v>IG: 2x15m</v>
      </c>
      <c r="B39" s="234" t="s">
        <v>202</v>
      </c>
      <c r="C39" s="160" t="n">
        <v>30</v>
      </c>
      <c r="D39" s="160" t="n">
        <f aca="false">C39*$D$3</f>
        <v>20.4</v>
      </c>
      <c r="E39" s="310" t="s">
        <v>271</v>
      </c>
    </row>
    <row collapsed="false" customFormat="false" customHeight="true" hidden="false" ht="12" outlineLevel="0" r="40">
      <c r="A40" s="92" t="str">
        <f aca="false">"IG: "&amp;B40</f>
        <v>IG: 2x20m</v>
      </c>
      <c r="B40" s="234" t="s">
        <v>174</v>
      </c>
      <c r="C40" s="160" t="n">
        <v>40</v>
      </c>
      <c r="D40" s="160" t="n">
        <f aca="false">C40*$D$3</f>
        <v>27.2</v>
      </c>
      <c r="E40" s="310" t="s">
        <v>383</v>
      </c>
    </row>
    <row collapsed="false" customFormat="false" customHeight="true" hidden="false" ht="12" outlineLevel="0" r="41">
      <c r="A41" s="92" t="str">
        <f aca="false">"IG: "&amp;B41</f>
        <v>IG: 2x25m</v>
      </c>
      <c r="B41" s="234" t="s">
        <v>183</v>
      </c>
      <c r="C41" s="160" t="n">
        <v>50</v>
      </c>
      <c r="D41" s="160" t="n">
        <f aca="false">C41*$D$3</f>
        <v>34</v>
      </c>
      <c r="E41" s="310" t="s">
        <v>384</v>
      </c>
    </row>
    <row collapsed="false" customFormat="false" customHeight="true" hidden="false" ht="12" outlineLevel="0" r="42">
      <c r="A42" s="92" t="str">
        <f aca="false">"IG: "&amp;B42</f>
        <v>IG: 2x30m</v>
      </c>
      <c r="B42" s="234" t="s">
        <v>204</v>
      </c>
      <c r="C42" s="160" t="n">
        <v>60</v>
      </c>
      <c r="D42" s="160" t="n">
        <f aca="false">C42*$D$3</f>
        <v>40.8</v>
      </c>
      <c r="E42" s="310" t="s">
        <v>385</v>
      </c>
    </row>
    <row collapsed="false" customFormat="false" customHeight="true" hidden="false" ht="12" outlineLevel="0" r="44">
      <c r="A44" s="92" t="str">
        <f aca="false">"IG: "&amp;B44</f>
        <v>IG: 3x5m</v>
      </c>
      <c r="B44" s="234" t="s">
        <v>386</v>
      </c>
      <c r="C44" s="160" t="n">
        <v>15</v>
      </c>
      <c r="D44" s="160" t="n">
        <f aca="false">C44*$D$3</f>
        <v>10.2</v>
      </c>
      <c r="E44" s="310" t="s">
        <v>387</v>
      </c>
    </row>
    <row collapsed="false" customFormat="false" customHeight="true" hidden="false" ht="12" outlineLevel="0" r="45">
      <c r="A45" s="92" t="str">
        <f aca="false">"IG: "&amp;B45</f>
        <v>IG: 3x8m</v>
      </c>
      <c r="B45" s="234" t="s">
        <v>388</v>
      </c>
      <c r="C45" s="160" t="n">
        <v>24</v>
      </c>
      <c r="D45" s="160" t="n">
        <f aca="false">C45*$D$3</f>
        <v>16.32</v>
      </c>
      <c r="E45" s="310" t="s">
        <v>389</v>
      </c>
    </row>
    <row collapsed="false" customFormat="false" customHeight="true" hidden="false" ht="12" outlineLevel="0" r="46">
      <c r="A46" s="92" t="str">
        <f aca="false">"IG: "&amp;B46</f>
        <v>IG: 3x10m</v>
      </c>
      <c r="B46" s="234" t="s">
        <v>390</v>
      </c>
      <c r="C46" s="160" t="n">
        <v>30</v>
      </c>
      <c r="D46" s="160" t="n">
        <f aca="false">C46*$D$3</f>
        <v>20.4</v>
      </c>
      <c r="E46" s="310" t="s">
        <v>391</v>
      </c>
    </row>
    <row collapsed="false" customFormat="false" customHeight="true" hidden="false" ht="12" outlineLevel="0" r="47">
      <c r="A47" s="92" t="str">
        <f aca="false">"IG: "&amp;B47</f>
        <v>IG: 3x12m</v>
      </c>
      <c r="B47" s="234" t="s">
        <v>201</v>
      </c>
      <c r="C47" s="160" t="n">
        <v>36</v>
      </c>
      <c r="D47" s="160" t="n">
        <f aca="false">C47*$D$3</f>
        <v>24.48</v>
      </c>
      <c r="E47" s="310" t="s">
        <v>392</v>
      </c>
    </row>
    <row collapsed="false" customFormat="false" customHeight="true" hidden="false" ht="12" outlineLevel="0" r="48">
      <c r="A48" s="92" t="str">
        <f aca="false">"IG: "&amp;B48</f>
        <v>IG: 3x15m</v>
      </c>
      <c r="B48" s="234" t="s">
        <v>223</v>
      </c>
      <c r="C48" s="160" t="n">
        <v>45</v>
      </c>
      <c r="D48" s="160" t="n">
        <f aca="false">C48*$D$3</f>
        <v>30.6</v>
      </c>
      <c r="E48" s="310" t="s">
        <v>393</v>
      </c>
    </row>
    <row collapsed="false" customFormat="false" customHeight="true" hidden="false" ht="12" outlineLevel="0" r="49">
      <c r="A49" s="92" t="str">
        <f aca="false">"IG: "&amp;B49</f>
        <v>IG: 3x20m</v>
      </c>
      <c r="B49" s="234" t="s">
        <v>394</v>
      </c>
      <c r="C49" s="160" t="n">
        <v>60</v>
      </c>
      <c r="D49" s="160" t="n">
        <f aca="false">C49*$D$3</f>
        <v>40.8</v>
      </c>
      <c r="E49" s="310" t="s">
        <v>395</v>
      </c>
    </row>
    <row collapsed="false" customFormat="false" customHeight="true" hidden="false" ht="12" outlineLevel="0" r="51">
      <c r="C51" s="160" t="s">
        <v>396</v>
      </c>
    </row>
    <row collapsed="false" customFormat="false" customHeight="true" hidden="false" ht="12" outlineLevel="0" r="52">
      <c r="A52" s="92" t="str">
        <f aca="false">"IG: "&amp;B52</f>
        <v>IG: 4+1+4…m</v>
      </c>
      <c r="B52" s="234" t="s">
        <v>397</v>
      </c>
      <c r="C52" s="160" t="s">
        <v>398</v>
      </c>
      <c r="D52" s="160" t="n">
        <v>11.1</v>
      </c>
      <c r="E52" s="310" t="s">
        <v>399</v>
      </c>
    </row>
    <row collapsed="false" customFormat="false" customHeight="true" hidden="false" ht="12" outlineLevel="0" r="53">
      <c r="A53" s="92" t="str">
        <f aca="false">"IG: "&amp;B53</f>
        <v>IG: 3+1+3…m</v>
      </c>
      <c r="B53" s="234" t="s">
        <v>400</v>
      </c>
      <c r="C53" s="160" t="s">
        <v>401</v>
      </c>
      <c r="D53" s="160" t="n">
        <v>9.1</v>
      </c>
      <c r="E53" s="310" t="s">
        <v>402</v>
      </c>
    </row>
    <row collapsed="false" customFormat="false" customHeight="true" hidden="false" ht="12" outlineLevel="0" r="55">
      <c r="A55" s="92" t="str">
        <f aca="false">"IG: "&amp;B55</f>
        <v>IG: 1x3(5m+30s)</v>
      </c>
      <c r="B55" s="234" t="s">
        <v>403</v>
      </c>
      <c r="C55" s="160" t="s">
        <v>404</v>
      </c>
      <c r="D55" s="160" t="n">
        <v>22.2</v>
      </c>
      <c r="E55" s="310" t="s">
        <v>405</v>
      </c>
    </row>
    <row collapsed="false" customFormat="false" customHeight="true" hidden="false" ht="12" outlineLevel="0" r="56">
      <c r="A56" s="92" t="str">
        <f aca="false">"IG: "&amp;B56</f>
        <v>IG: 1x4(5m+30s)</v>
      </c>
      <c r="B56" s="234" t="s">
        <v>406</v>
      </c>
      <c r="C56" s="160" t="s">
        <v>407</v>
      </c>
      <c r="D56" s="160" t="n">
        <v>29.6</v>
      </c>
      <c r="E56" s="310" t="s">
        <v>408</v>
      </c>
    </row>
    <row collapsed="false" customFormat="false" customHeight="true" hidden="false" ht="12" outlineLevel="0" r="58">
      <c r="A58" s="92" t="str">
        <f aca="false">"IG: "&amp;B58</f>
        <v>IG: 2x3(5m+30s)</v>
      </c>
      <c r="B58" s="234" t="s">
        <v>409</v>
      </c>
      <c r="C58" s="160" t="s">
        <v>410</v>
      </c>
      <c r="D58" s="160" t="n">
        <v>44.4</v>
      </c>
      <c r="E58" s="310" t="s">
        <v>411</v>
      </c>
    </row>
    <row collapsed="false" customFormat="false" customHeight="true" hidden="false" ht="12" outlineLevel="0" r="59">
      <c r="A59" s="92" t="str">
        <f aca="false">"IG: "&amp;B59</f>
        <v>IG: 2x4(5m+30s)</v>
      </c>
      <c r="B59" s="234" t="s">
        <v>412</v>
      </c>
      <c r="C59" s="160" t="s">
        <v>413</v>
      </c>
      <c r="D59" s="160" t="n">
        <v>59.2</v>
      </c>
      <c r="E59" s="310" t="s">
        <v>414</v>
      </c>
    </row>
    <row collapsed="false" customFormat="false" customHeight="true" hidden="false" ht="12" outlineLevel="0" r="61">
      <c r="A61" s="92" t="str">
        <f aca="false">"IG: "&amp;B61</f>
        <v>IG: 3x3(5m+30s)</v>
      </c>
      <c r="B61" s="234" t="s">
        <v>415</v>
      </c>
      <c r="C61" s="160" t="s">
        <v>416</v>
      </c>
      <c r="D61" s="160" t="n">
        <v>66.6</v>
      </c>
      <c r="E61" s="310" t="s">
        <v>417</v>
      </c>
    </row>
    <row collapsed="false" customFormat="false" customHeight="true" hidden="false" ht="12" outlineLevel="0" r="64">
      <c r="A64" s="92" t="str">
        <f aca="false">"IG: "&amp;B64</f>
        <v>IG: 1x3(3m+30s)</v>
      </c>
      <c r="B64" s="234" t="s">
        <v>418</v>
      </c>
      <c r="C64" s="160" t="s">
        <v>404</v>
      </c>
      <c r="D64" s="160" t="n">
        <v>22.2</v>
      </c>
      <c r="E64" s="310" t="s">
        <v>419</v>
      </c>
    </row>
    <row collapsed="false" customFormat="false" customHeight="true" hidden="false" ht="12" outlineLevel="0" r="65">
      <c r="A65" s="92" t="str">
        <f aca="false">"IG: "&amp;B65</f>
        <v>IG: 1x4(3m+30s)</v>
      </c>
      <c r="B65" s="234" t="s">
        <v>420</v>
      </c>
      <c r="C65" s="160" t="s">
        <v>407</v>
      </c>
      <c r="D65" s="160" t="n">
        <v>29.6</v>
      </c>
      <c r="E65" s="310" t="s">
        <v>421</v>
      </c>
    </row>
    <row collapsed="false" customFormat="false" customHeight="true" hidden="false" ht="12" outlineLevel="0" r="67">
      <c r="A67" s="92" t="str">
        <f aca="false">"IG: "&amp;B67</f>
        <v>IG: 2x3(3m+30s)</v>
      </c>
      <c r="B67" s="234" t="s">
        <v>422</v>
      </c>
      <c r="C67" s="160" t="s">
        <v>410</v>
      </c>
      <c r="D67" s="160" t="n">
        <v>44.4</v>
      </c>
      <c r="E67" s="310" t="s">
        <v>423</v>
      </c>
    </row>
    <row collapsed="false" customFormat="false" customHeight="true" hidden="false" ht="12" outlineLevel="0" r="68">
      <c r="A68" s="92" t="str">
        <f aca="false">"IG: "&amp;B68</f>
        <v>IG: 2x3(3m+30s)</v>
      </c>
      <c r="B68" s="234" t="s">
        <v>422</v>
      </c>
      <c r="C68" s="160" t="s">
        <v>413</v>
      </c>
      <c r="D68" s="160" t="n">
        <v>59.2</v>
      </c>
      <c r="E68" s="310" t="s">
        <v>424</v>
      </c>
    </row>
    <row collapsed="false" customFormat="false" customHeight="true" hidden="false" ht="12" outlineLevel="0" r="70">
      <c r="A70" s="92" t="str">
        <f aca="false">"IG: "&amp;B70</f>
        <v>IG: 3x3(3m+30s)</v>
      </c>
      <c r="B70" s="234" t="s">
        <v>425</v>
      </c>
      <c r="C70" s="160" t="s">
        <v>416</v>
      </c>
      <c r="D70" s="160" t="n">
        <v>66.6</v>
      </c>
      <c r="E70" s="310" t="s">
        <v>426</v>
      </c>
    </row>
    <row collapsed="false" customFormat="false" customHeight="true" hidden="false" ht="12" outlineLevel="0" r="73">
      <c r="A73" s="92" t="str">
        <f aca="false">"IG: "&amp;B73</f>
        <v>IG: 15x(3+1)m</v>
      </c>
      <c r="B73" s="314" t="s">
        <v>427</v>
      </c>
      <c r="C73" s="160" t="n">
        <v>45</v>
      </c>
      <c r="D73" s="160" t="n">
        <f aca="false">C73*$D$3</f>
        <v>30.6</v>
      </c>
      <c r="E73" s="310" t="s">
        <v>428</v>
      </c>
    </row>
    <row collapsed="false" customFormat="false" customHeight="true" hidden="false" ht="12" outlineLevel="0" r="74">
      <c r="B74" s="315" t="s">
        <v>429</v>
      </c>
    </row>
    <row collapsed="false" customFormat="false" customHeight="true" hidden="false" ht="12" outlineLevel="0" r="75">
      <c r="B75" s="316"/>
      <c r="C75" s="317"/>
      <c r="D75" s="317"/>
      <c r="E75" s="318"/>
    </row>
    <row collapsed="false" customFormat="false" customHeight="true" hidden="false" ht="12" outlineLevel="0" r="76">
      <c r="B76" s="319" t="s">
        <v>85</v>
      </c>
    </row>
    <row collapsed="false" customFormat="false" customHeight="true" hidden="false" ht="12" outlineLevel="0" r="77">
      <c r="B77" s="320"/>
    </row>
    <row collapsed="false" customFormat="false" customHeight="true" hidden="false" ht="12" outlineLevel="0" r="78">
      <c r="B78" s="313"/>
      <c r="D78" s="312" t="n">
        <v>0.77</v>
      </c>
    </row>
    <row collapsed="false" customFormat="false" customHeight="true" hidden="false" ht="12" outlineLevel="0" r="79">
      <c r="A79" s="92" t="str">
        <f aca="false">"Sub-AT: "&amp;B79</f>
        <v>Sub-AT: 1x(3-2-1)m</v>
      </c>
      <c r="B79" s="313" t="s">
        <v>344</v>
      </c>
      <c r="C79" s="160" t="n">
        <v>6</v>
      </c>
      <c r="D79" s="160" t="n">
        <f aca="false">C79*$D$78</f>
        <v>4.62</v>
      </c>
      <c r="E79" s="310" t="s">
        <v>430</v>
      </c>
    </row>
    <row collapsed="false" customFormat="false" customHeight="true" hidden="false" ht="12" outlineLevel="0" r="80">
      <c r="A80" s="92" t="str">
        <f aca="false">"Sub-AT: "&amp;B80</f>
        <v>Sub-AT: 1x(5-3-2)m</v>
      </c>
      <c r="B80" s="313" t="s">
        <v>346</v>
      </c>
      <c r="C80" s="160" t="n">
        <v>10</v>
      </c>
      <c r="D80" s="160" t="n">
        <f aca="false">C80*$D$78</f>
        <v>7.7</v>
      </c>
      <c r="E80" s="310" t="s">
        <v>431</v>
      </c>
    </row>
    <row collapsed="false" customFormat="false" customHeight="true" hidden="false" ht="12" outlineLevel="0" r="81">
      <c r="A81" s="92" t="str">
        <f aca="false">"Sub-AT: "&amp;B81</f>
        <v>Sub-AT: 1x(10-3-2)m</v>
      </c>
      <c r="B81" s="313" t="s">
        <v>151</v>
      </c>
      <c r="C81" s="160" t="n">
        <v>15</v>
      </c>
      <c r="D81" s="160" t="n">
        <f aca="false">C81*$D$78</f>
        <v>11.55</v>
      </c>
      <c r="E81" s="310" t="s">
        <v>432</v>
      </c>
    </row>
    <row collapsed="false" customFormat="false" customHeight="true" hidden="false" ht="12" outlineLevel="0" r="82">
      <c r="A82" s="92" t="str">
        <f aca="false">"Sub-AT: "&amp;B82</f>
        <v>Sub-AT: 1x(10-5-2)m</v>
      </c>
      <c r="B82" s="313" t="s">
        <v>349</v>
      </c>
      <c r="C82" s="160" t="n">
        <v>17</v>
      </c>
      <c r="D82" s="160" t="n">
        <f aca="false">C82*$D$78</f>
        <v>13.09</v>
      </c>
      <c r="E82" s="310" t="s">
        <v>433</v>
      </c>
    </row>
    <row collapsed="false" customFormat="false" customHeight="true" hidden="false" ht="12" outlineLevel="0" r="83">
      <c r="A83" s="92" t="str">
        <f aca="false">"Sub-AT: "&amp;B83</f>
        <v>Sub-AT: 1x(15-8-2)m</v>
      </c>
      <c r="B83" s="313" t="s">
        <v>434</v>
      </c>
      <c r="C83" s="160" t="n">
        <v>25</v>
      </c>
      <c r="D83" s="160" t="n">
        <f aca="false">C83*$D$78</f>
        <v>19.25</v>
      </c>
      <c r="E83" s="310" t="s">
        <v>435</v>
      </c>
    </row>
    <row collapsed="false" customFormat="false" customHeight="true" hidden="false" ht="12" outlineLevel="0" r="84">
      <c r="B84" s="313"/>
    </row>
    <row collapsed="false" customFormat="false" customHeight="true" hidden="false" ht="12" outlineLevel="0" r="85">
      <c r="B85" s="313"/>
    </row>
    <row collapsed="false" customFormat="false" customHeight="true" hidden="false" ht="12" outlineLevel="0" r="86">
      <c r="A86" s="92" t="str">
        <f aca="false">"Sub-AT: "&amp;B86</f>
        <v>Sub-AT: 2x(3-2-1)m</v>
      </c>
      <c r="B86" s="313" t="s">
        <v>352</v>
      </c>
      <c r="C86" s="160" t="n">
        <v>12</v>
      </c>
      <c r="D86" s="160" t="n">
        <f aca="false">C86*$D$78</f>
        <v>9.24</v>
      </c>
      <c r="E86" s="310" t="s">
        <v>436</v>
      </c>
    </row>
    <row collapsed="false" customFormat="false" customHeight="true" hidden="false" ht="12" outlineLevel="0" r="87">
      <c r="A87" s="92" t="str">
        <f aca="false">"Sub-AT: "&amp;B87</f>
        <v>Sub-AT: 2x(5-3-2)m</v>
      </c>
      <c r="B87" s="313" t="s">
        <v>354</v>
      </c>
      <c r="C87" s="160" t="n">
        <v>20</v>
      </c>
      <c r="D87" s="160" t="n">
        <f aca="false">C87*$D$78</f>
        <v>15.4</v>
      </c>
      <c r="E87" s="310" t="s">
        <v>437</v>
      </c>
    </row>
    <row collapsed="false" customFormat="false" customHeight="true" hidden="false" ht="12" outlineLevel="0" r="88">
      <c r="A88" s="92" t="str">
        <f aca="false">"Sub-AT: "&amp;B88</f>
        <v>Sub-AT: 2x(10-3-2)m</v>
      </c>
      <c r="B88" s="313" t="s">
        <v>169</v>
      </c>
      <c r="C88" s="160" t="n">
        <v>30</v>
      </c>
      <c r="D88" s="160" t="n">
        <f aca="false">C88*$D$78</f>
        <v>23.1</v>
      </c>
      <c r="E88" s="310" t="s">
        <v>438</v>
      </c>
    </row>
    <row collapsed="false" customFormat="false" customHeight="true" hidden="false" ht="12" outlineLevel="0" r="89">
      <c r="A89" s="92" t="str">
        <f aca="false">"Sub-AT: "&amp;B89</f>
        <v>Sub-AT: 2x(10-5-2)m</v>
      </c>
      <c r="B89" s="313" t="s">
        <v>357</v>
      </c>
      <c r="C89" s="160" t="n">
        <v>34</v>
      </c>
      <c r="D89" s="160" t="n">
        <f aca="false">C89*$D$78</f>
        <v>26.18</v>
      </c>
      <c r="E89" s="310" t="s">
        <v>439</v>
      </c>
    </row>
    <row collapsed="false" customFormat="false" customHeight="true" hidden="false" ht="12" outlineLevel="0" r="90">
      <c r="A90" s="92" t="str">
        <f aca="false">"Sub-AT: "&amp;B90</f>
        <v>Sub-AT: 2x(15-8-2)m</v>
      </c>
      <c r="B90" s="313" t="s">
        <v>440</v>
      </c>
      <c r="C90" s="160" t="n">
        <v>50</v>
      </c>
      <c r="D90" s="160" t="n">
        <f aca="false">C90*$D$78</f>
        <v>38.5</v>
      </c>
      <c r="E90" s="310" t="s">
        <v>441</v>
      </c>
    </row>
    <row collapsed="false" customFormat="false" customHeight="true" hidden="false" ht="12" outlineLevel="0" r="91">
      <c r="B91" s="313"/>
    </row>
    <row collapsed="false" customFormat="false" customHeight="true" hidden="false" ht="12" outlineLevel="0" r="92">
      <c r="B92" s="313"/>
    </row>
    <row collapsed="false" customFormat="false" customHeight="true" hidden="false" ht="12" outlineLevel="0" r="93">
      <c r="A93" s="92" t="str">
        <f aca="false">"Sub-AT: "&amp;B93</f>
        <v>Sub-AT: 3x(3-2-1)m</v>
      </c>
      <c r="B93" s="313" t="s">
        <v>442</v>
      </c>
      <c r="C93" s="160" t="n">
        <v>18</v>
      </c>
      <c r="D93" s="160" t="n">
        <f aca="false">C93*$D$78</f>
        <v>13.86</v>
      </c>
      <c r="E93" s="310" t="s">
        <v>443</v>
      </c>
    </row>
    <row collapsed="false" customFormat="false" customHeight="true" hidden="false" ht="12" outlineLevel="0" r="94">
      <c r="A94" s="92" t="str">
        <f aca="false">"Sub-AT: "&amp;B94</f>
        <v>Sub-AT: 3x(5-3-2)m</v>
      </c>
      <c r="B94" s="313" t="s">
        <v>360</v>
      </c>
      <c r="C94" s="160" t="n">
        <v>30</v>
      </c>
      <c r="D94" s="160" t="n">
        <f aca="false">C94*$D$78</f>
        <v>23.1</v>
      </c>
      <c r="E94" s="310" t="s">
        <v>444</v>
      </c>
    </row>
    <row collapsed="false" customFormat="false" customHeight="true" hidden="false" ht="12" outlineLevel="0" r="95">
      <c r="A95" s="92" t="str">
        <f aca="false">"Sub-AT: "&amp;B95</f>
        <v>Sub-AT: 3x(10-3-2)m</v>
      </c>
      <c r="B95" s="313" t="s">
        <v>362</v>
      </c>
      <c r="C95" s="160" t="n">
        <v>45</v>
      </c>
      <c r="D95" s="160" t="n">
        <f aca="false">C95*$D$78</f>
        <v>34.65</v>
      </c>
      <c r="E95" s="310" t="s">
        <v>445</v>
      </c>
    </row>
    <row collapsed="false" customFormat="false" customHeight="true" hidden="false" ht="12" outlineLevel="0" r="96">
      <c r="A96" s="92" t="str">
        <f aca="false">"Sub-AT: "&amp;B96</f>
        <v>Sub-AT: 3x(10-5-2)m</v>
      </c>
      <c r="B96" s="313" t="s">
        <v>446</v>
      </c>
      <c r="C96" s="160" t="n">
        <v>51</v>
      </c>
      <c r="D96" s="160" t="n">
        <f aca="false">C96*$D$78</f>
        <v>39.27</v>
      </c>
      <c r="E96" s="310" t="s">
        <v>447</v>
      </c>
    </row>
    <row collapsed="false" customFormat="false" customHeight="true" hidden="false" ht="12" outlineLevel="0" r="97">
      <c r="A97" s="92" t="str">
        <f aca="false">"Sub-AT: "&amp;B97</f>
        <v>Sub-AT: 3x(15-8-2)m</v>
      </c>
      <c r="B97" s="313" t="s">
        <v>448</v>
      </c>
      <c r="C97" s="160" t="n">
        <v>75</v>
      </c>
      <c r="D97" s="160" t="n">
        <f aca="false">C97*$D$78</f>
        <v>57.75</v>
      </c>
      <c r="E97" s="310" t="s">
        <v>449</v>
      </c>
    </row>
    <row collapsed="false" customFormat="false" customHeight="true" hidden="false" ht="12" outlineLevel="0" r="98">
      <c r="B98" s="313"/>
    </row>
    <row collapsed="false" customFormat="false" customHeight="true" hidden="false" ht="12" outlineLevel="0" r="99">
      <c r="A99" s="92" t="str">
        <f aca="false">"Sub-AT: "&amp;B99</f>
        <v>Sub-AT: 4x(3-2-1)m</v>
      </c>
      <c r="B99" s="313" t="s">
        <v>450</v>
      </c>
      <c r="C99" s="160" t="n">
        <v>24</v>
      </c>
      <c r="D99" s="160" t="n">
        <f aca="false">C99*$D$78</f>
        <v>18.48</v>
      </c>
      <c r="E99" s="310" t="s">
        <v>451</v>
      </c>
    </row>
    <row collapsed="false" customFormat="false" customHeight="true" hidden="false" ht="12" outlineLevel="0" r="100">
      <c r="A100" s="92" t="str">
        <f aca="false">"Sub-AT: "&amp;B100</f>
        <v>Sub-AT: 4x(5-3-2)m</v>
      </c>
      <c r="B100" s="313" t="s">
        <v>364</v>
      </c>
      <c r="C100" s="160" t="n">
        <v>40</v>
      </c>
      <c r="D100" s="160" t="n">
        <f aca="false">C100*$D$78</f>
        <v>30.8</v>
      </c>
      <c r="E100" s="310" t="s">
        <v>452</v>
      </c>
    </row>
    <row collapsed="false" customFormat="false" customHeight="true" hidden="false" ht="12" outlineLevel="0" r="101">
      <c r="B101" s="313"/>
    </row>
    <row collapsed="false" customFormat="false" customHeight="true" hidden="false" ht="12" outlineLevel="0" r="102">
      <c r="B102" s="313"/>
    </row>
    <row collapsed="false" customFormat="false" customHeight="true" hidden="false" ht="12" outlineLevel="0" r="103">
      <c r="A103" s="92" t="str">
        <f aca="false">"Sub-AT: "&amp;B103</f>
        <v>Sub-AT: 1x2m</v>
      </c>
      <c r="B103" s="234" t="s">
        <v>453</v>
      </c>
      <c r="C103" s="160" t="n">
        <v>2</v>
      </c>
      <c r="D103" s="160" t="n">
        <f aca="false">C103*$D$78</f>
        <v>1.54</v>
      </c>
      <c r="E103" s="310" t="s">
        <v>454</v>
      </c>
    </row>
    <row collapsed="false" customFormat="false" customHeight="true" hidden="false" ht="12" outlineLevel="0" r="104">
      <c r="A104" s="92" t="str">
        <f aca="false">"Sub-AT: "&amp;B104</f>
        <v>Sub-AT: 1x3m</v>
      </c>
      <c r="B104" s="234" t="s">
        <v>455</v>
      </c>
      <c r="C104" s="160" t="n">
        <v>3</v>
      </c>
      <c r="D104" s="160" t="n">
        <f aca="false">C104*$D$78</f>
        <v>2.31</v>
      </c>
      <c r="E104" s="310" t="s">
        <v>456</v>
      </c>
    </row>
    <row collapsed="false" customFormat="false" customHeight="true" hidden="false" ht="12" outlineLevel="0" r="105">
      <c r="A105" s="92" t="str">
        <f aca="false">"Sub-AT: "&amp;B105</f>
        <v>Sub-AT: 1x4m</v>
      </c>
      <c r="B105" s="234" t="s">
        <v>179</v>
      </c>
      <c r="C105" s="160" t="n">
        <v>4</v>
      </c>
      <c r="D105" s="160" t="n">
        <f aca="false">C105*$D$78</f>
        <v>3.08</v>
      </c>
      <c r="E105" s="310" t="s">
        <v>457</v>
      </c>
    </row>
    <row collapsed="false" customFormat="false" customHeight="true" hidden="false" ht="12" outlineLevel="0" r="106">
      <c r="A106" s="92" t="str">
        <f aca="false">"Sub-AT: "&amp;B106</f>
        <v>Sub-AT: 1x5m</v>
      </c>
      <c r="B106" s="234" t="s">
        <v>367</v>
      </c>
      <c r="C106" s="160" t="n">
        <v>5</v>
      </c>
      <c r="D106" s="160" t="n">
        <f aca="false">C106*$D$78</f>
        <v>3.85</v>
      </c>
      <c r="E106" s="310" t="s">
        <v>458</v>
      </c>
    </row>
    <row collapsed="false" customFormat="false" customHeight="true" hidden="false" ht="12" outlineLevel="0" r="107">
      <c r="A107" s="92" t="str">
        <f aca="false">"Sub-AT: "&amp;B107</f>
        <v>Sub-AT: 1x8m</v>
      </c>
      <c r="B107" s="234" t="s">
        <v>369</v>
      </c>
      <c r="C107" s="160" t="n">
        <v>8</v>
      </c>
      <c r="D107" s="160" t="n">
        <f aca="false">C107*$D$78</f>
        <v>6.16</v>
      </c>
      <c r="E107" s="310" t="s">
        <v>459</v>
      </c>
    </row>
    <row collapsed="false" customFormat="false" customHeight="true" hidden="false" ht="12" outlineLevel="0" r="108">
      <c r="A108" s="92" t="str">
        <f aca="false">"Sub-AT: "&amp;B108</f>
        <v>Sub-AT: 1x10m</v>
      </c>
      <c r="B108" s="234" t="s">
        <v>176</v>
      </c>
      <c r="C108" s="160" t="n">
        <v>10</v>
      </c>
      <c r="D108" s="160" t="n">
        <f aca="false">C108*$D$78</f>
        <v>7.7</v>
      </c>
      <c r="E108" s="310" t="s">
        <v>460</v>
      </c>
    </row>
    <row collapsed="false" customFormat="false" customHeight="true" hidden="false" ht="12" outlineLevel="0" r="109">
      <c r="A109" s="92" t="str">
        <f aca="false">"Sub-AT: "&amp;B109</f>
        <v>Sub-AT: 1x12m</v>
      </c>
      <c r="B109" s="234" t="s">
        <v>159</v>
      </c>
      <c r="C109" s="160" t="n">
        <v>12</v>
      </c>
      <c r="D109" s="160" t="n">
        <f aca="false">C109*$D$78</f>
        <v>9.24</v>
      </c>
      <c r="E109" s="310" t="s">
        <v>461</v>
      </c>
    </row>
    <row collapsed="false" customFormat="false" customHeight="true" hidden="false" ht="12" outlineLevel="0" r="110">
      <c r="A110" s="92" t="str">
        <f aca="false">"Sub-AT: "&amp;B110</f>
        <v>Sub-AT: 1x15m</v>
      </c>
      <c r="B110" s="234" t="s">
        <v>160</v>
      </c>
      <c r="C110" s="160" t="n">
        <v>15</v>
      </c>
      <c r="D110" s="160" t="n">
        <f aca="false">C110*$D$78</f>
        <v>11.55</v>
      </c>
      <c r="E110" s="310" t="s">
        <v>462</v>
      </c>
    </row>
    <row collapsed="false" customFormat="false" customHeight="true" hidden="false" ht="12" outlineLevel="0" r="111">
      <c r="A111" s="92" t="str">
        <f aca="false">"Sub-AT: "&amp;B111</f>
        <v>Sub-AT: 1x20m</v>
      </c>
      <c r="B111" s="234" t="s">
        <v>185</v>
      </c>
      <c r="C111" s="160" t="n">
        <v>20</v>
      </c>
      <c r="D111" s="160" t="n">
        <f aca="false">C111*$D$78</f>
        <v>15.4</v>
      </c>
      <c r="E111" s="310" t="s">
        <v>463</v>
      </c>
    </row>
    <row collapsed="false" customFormat="false" customHeight="true" hidden="false" ht="12" outlineLevel="0" r="112">
      <c r="A112" s="92" t="str">
        <f aca="false">"Sub-AT: "&amp;B112</f>
        <v>Sub-AT: 1x25m</v>
      </c>
      <c r="B112" s="234" t="s">
        <v>224</v>
      </c>
      <c r="C112" s="160" t="n">
        <v>25</v>
      </c>
      <c r="D112" s="160" t="n">
        <f aca="false">C112*$D$78</f>
        <v>19.25</v>
      </c>
      <c r="E112" s="310" t="s">
        <v>464</v>
      </c>
    </row>
    <row collapsed="false" customFormat="false" customHeight="true" hidden="false" ht="12" outlineLevel="0" r="113">
      <c r="A113" s="92" t="str">
        <f aca="false">"Sub-AT: "&amp;B113</f>
        <v>Sub-AT: 1x30m</v>
      </c>
      <c r="B113" s="234" t="s">
        <v>374</v>
      </c>
      <c r="C113" s="160" t="n">
        <v>30</v>
      </c>
      <c r="D113" s="160" t="n">
        <f aca="false">C113*$D$78</f>
        <v>23.1</v>
      </c>
      <c r="E113" s="310" t="s">
        <v>465</v>
      </c>
    </row>
    <row collapsed="false" customFormat="false" customHeight="true" hidden="false" ht="12" outlineLevel="0" r="115">
      <c r="A115" s="92" t="str">
        <f aca="false">"Sub-AT: "&amp;B115</f>
        <v>Sub-AT: 2x3m</v>
      </c>
      <c r="B115" s="234" t="s">
        <v>212</v>
      </c>
      <c r="C115" s="160" t="n">
        <v>6</v>
      </c>
      <c r="D115" s="160" t="n">
        <f aca="false">C115*$D$78</f>
        <v>4.62</v>
      </c>
      <c r="E115" s="310" t="s">
        <v>466</v>
      </c>
    </row>
    <row collapsed="false" customFormat="false" customHeight="true" hidden="false" ht="12" outlineLevel="0" r="116">
      <c r="A116" s="92" t="str">
        <f aca="false">"Sub-AT: "&amp;B116</f>
        <v>Sub-AT: 2x4m</v>
      </c>
      <c r="B116" s="234" t="s">
        <v>193</v>
      </c>
      <c r="C116" s="160" t="n">
        <v>8</v>
      </c>
      <c r="D116" s="160" t="n">
        <f aca="false">C116*$D$78</f>
        <v>6.16</v>
      </c>
      <c r="E116" s="310" t="s">
        <v>467</v>
      </c>
    </row>
    <row collapsed="false" customFormat="false" customHeight="true" hidden="false" ht="12" outlineLevel="0" r="117">
      <c r="A117" s="92" t="str">
        <f aca="false">"Sub-AT: "&amp;B117</f>
        <v>Sub-AT: 2x5m</v>
      </c>
      <c r="B117" s="234" t="s">
        <v>377</v>
      </c>
      <c r="C117" s="160" t="n">
        <v>10</v>
      </c>
      <c r="D117" s="160" t="n">
        <f aca="false">C117*$D$78</f>
        <v>7.7</v>
      </c>
      <c r="E117" s="310" t="s">
        <v>468</v>
      </c>
    </row>
    <row collapsed="false" customFormat="false" customHeight="true" hidden="false" ht="12" outlineLevel="0" r="118">
      <c r="A118" s="92" t="str">
        <f aca="false">"Sub-AT: "&amp;B118</f>
        <v>Sub-AT: 2x8m</v>
      </c>
      <c r="B118" s="234" t="s">
        <v>379</v>
      </c>
      <c r="C118" s="160" t="n">
        <v>16</v>
      </c>
      <c r="D118" s="160" t="n">
        <f aca="false">C118*$D$78</f>
        <v>12.32</v>
      </c>
      <c r="E118" s="310" t="s">
        <v>469</v>
      </c>
    </row>
    <row collapsed="false" customFormat="false" customHeight="true" hidden="false" ht="12" outlineLevel="0" r="119">
      <c r="A119" s="92" t="str">
        <f aca="false">"Sub-AT: "&amp;B119</f>
        <v>Sub-AT: 2x10m</v>
      </c>
      <c r="B119" s="234" t="s">
        <v>156</v>
      </c>
      <c r="C119" s="160" t="n">
        <v>20</v>
      </c>
      <c r="D119" s="160" t="n">
        <f aca="false">C119*$D$78</f>
        <v>15.4</v>
      </c>
      <c r="E119" s="310" t="s">
        <v>470</v>
      </c>
    </row>
    <row collapsed="false" customFormat="false" customHeight="true" hidden="false" ht="12" outlineLevel="0" r="120">
      <c r="A120" s="92" t="str">
        <f aca="false">"Sub-AT: "&amp;B120</f>
        <v>Sub-AT: 2x12m</v>
      </c>
      <c r="B120" s="234" t="s">
        <v>177</v>
      </c>
      <c r="C120" s="160" t="n">
        <v>24</v>
      </c>
      <c r="D120" s="160" t="n">
        <f aca="false">C120*$D$78</f>
        <v>18.48</v>
      </c>
      <c r="E120" s="310" t="s">
        <v>471</v>
      </c>
    </row>
    <row collapsed="false" customFormat="false" customHeight="true" hidden="false" ht="12" outlineLevel="0" r="121">
      <c r="A121" s="92" t="str">
        <f aca="false">"Sub-AT: "&amp;B121</f>
        <v>Sub-AT: 2x15m</v>
      </c>
      <c r="B121" s="234" t="s">
        <v>202</v>
      </c>
      <c r="C121" s="160" t="n">
        <v>30</v>
      </c>
      <c r="D121" s="160" t="n">
        <f aca="false">C121*$D$78</f>
        <v>23.1</v>
      </c>
      <c r="E121" s="310" t="s">
        <v>274</v>
      </c>
    </row>
    <row collapsed="false" customFormat="false" customHeight="true" hidden="false" ht="12" outlineLevel="0" r="122">
      <c r="A122" s="92" t="str">
        <f aca="false">"Sub-AT: "&amp;B122</f>
        <v>Sub-AT: 2x20m</v>
      </c>
      <c r="B122" s="234" t="s">
        <v>174</v>
      </c>
      <c r="C122" s="160" t="n">
        <v>40</v>
      </c>
      <c r="D122" s="160" t="n">
        <f aca="false">C122*$D$78</f>
        <v>30.8</v>
      </c>
      <c r="E122" s="310" t="s">
        <v>472</v>
      </c>
    </row>
    <row collapsed="false" customFormat="false" customHeight="true" hidden="false" ht="12" outlineLevel="0" r="123">
      <c r="A123" s="92" t="str">
        <f aca="false">"Sub-AT: "&amp;B123</f>
        <v>Sub-AT: 2x25m</v>
      </c>
      <c r="B123" s="234" t="s">
        <v>183</v>
      </c>
      <c r="C123" s="160" t="n">
        <v>50</v>
      </c>
      <c r="D123" s="160" t="n">
        <f aca="false">C123*$D$78</f>
        <v>38.5</v>
      </c>
      <c r="E123" s="310" t="s">
        <v>473</v>
      </c>
    </row>
    <row collapsed="false" customFormat="false" customHeight="true" hidden="false" ht="12" outlineLevel="0" r="124">
      <c r="A124" s="92" t="str">
        <f aca="false">"Sub-AT: "&amp;B124</f>
        <v>Sub-AT: 2x30m</v>
      </c>
      <c r="B124" s="234" t="s">
        <v>204</v>
      </c>
      <c r="C124" s="160" t="n">
        <v>60</v>
      </c>
      <c r="D124" s="160" t="n">
        <f aca="false">C124*$D$78</f>
        <v>46.2</v>
      </c>
      <c r="E124" s="310" t="s">
        <v>474</v>
      </c>
    </row>
    <row collapsed="false" customFormat="false" customHeight="true" hidden="false" ht="12" outlineLevel="0" r="126">
      <c r="A126" s="92" t="str">
        <f aca="false">"Sub-AT: "&amp;B126</f>
        <v>Sub-AT: 3x3m</v>
      </c>
      <c r="B126" s="234" t="s">
        <v>475</v>
      </c>
      <c r="C126" s="160" t="n">
        <v>9</v>
      </c>
      <c r="D126" s="160" t="n">
        <f aca="false">C126*$D$78</f>
        <v>6.93</v>
      </c>
      <c r="E126" s="310" t="s">
        <v>476</v>
      </c>
    </row>
    <row collapsed="false" customFormat="false" customHeight="true" hidden="false" ht="12" outlineLevel="0" r="127">
      <c r="A127" s="92" t="str">
        <f aca="false">"Sub-AT: "&amp;B127</f>
        <v>Sub-AT: 3x4m</v>
      </c>
      <c r="B127" s="234" t="s">
        <v>477</v>
      </c>
      <c r="C127" s="160" t="n">
        <v>12</v>
      </c>
      <c r="D127" s="160" t="n">
        <f aca="false">C127*$D$78</f>
        <v>9.24</v>
      </c>
      <c r="E127" s="310" t="s">
        <v>478</v>
      </c>
    </row>
    <row collapsed="false" customFormat="false" customHeight="true" hidden="false" ht="12" outlineLevel="0" r="128">
      <c r="A128" s="92" t="str">
        <f aca="false">"Sub-AT: "&amp;B128</f>
        <v>Sub-AT: 3x5m</v>
      </c>
      <c r="B128" s="234" t="s">
        <v>386</v>
      </c>
      <c r="C128" s="160" t="n">
        <v>15</v>
      </c>
      <c r="D128" s="160" t="n">
        <f aca="false">C128*$D$78</f>
        <v>11.55</v>
      </c>
      <c r="E128" s="310" t="s">
        <v>479</v>
      </c>
    </row>
    <row collapsed="false" customFormat="false" customHeight="true" hidden="false" ht="12" outlineLevel="0" r="129">
      <c r="A129" s="92" t="str">
        <f aca="false">"Sub-AT: "&amp;B129</f>
        <v>Sub-AT: 3x8m</v>
      </c>
      <c r="B129" s="234" t="s">
        <v>388</v>
      </c>
      <c r="C129" s="160" t="n">
        <v>24</v>
      </c>
      <c r="D129" s="160" t="n">
        <f aca="false">C129*$D$78</f>
        <v>18.48</v>
      </c>
      <c r="E129" s="310" t="s">
        <v>480</v>
      </c>
    </row>
    <row collapsed="false" customFormat="false" customHeight="true" hidden="false" ht="12" outlineLevel="0" r="130">
      <c r="A130" s="92" t="str">
        <f aca="false">"Sub-AT: "&amp;B130</f>
        <v>Sub-AT: 3x10m</v>
      </c>
      <c r="B130" s="234" t="s">
        <v>390</v>
      </c>
      <c r="C130" s="160" t="n">
        <v>30</v>
      </c>
      <c r="D130" s="160" t="n">
        <f aca="false">C130*$D$78</f>
        <v>23.1</v>
      </c>
      <c r="E130" s="310" t="s">
        <v>481</v>
      </c>
    </row>
    <row collapsed="false" customFormat="false" customHeight="true" hidden="false" ht="12" outlineLevel="0" r="131">
      <c r="A131" s="92" t="str">
        <f aca="false">"Sub-AT: "&amp;B131</f>
        <v>Sub-AT: 3x12m</v>
      </c>
      <c r="B131" s="234" t="s">
        <v>201</v>
      </c>
      <c r="C131" s="160" t="n">
        <v>36</v>
      </c>
      <c r="D131" s="160" t="n">
        <f aca="false">C131*$D$78</f>
        <v>27.72</v>
      </c>
      <c r="E131" s="310" t="s">
        <v>482</v>
      </c>
    </row>
    <row collapsed="false" customFormat="false" customHeight="true" hidden="false" ht="12" outlineLevel="0" r="132">
      <c r="A132" s="92" t="str">
        <f aca="false">"Sub-AT: "&amp;B132</f>
        <v>Sub-AT: 3x15m</v>
      </c>
      <c r="B132" s="234" t="s">
        <v>223</v>
      </c>
      <c r="C132" s="160" t="n">
        <v>45</v>
      </c>
      <c r="D132" s="160" t="n">
        <f aca="false">C132*$D$78</f>
        <v>34.65</v>
      </c>
      <c r="E132" s="310" t="s">
        <v>483</v>
      </c>
    </row>
    <row collapsed="false" customFormat="false" customHeight="true" hidden="false" ht="12" outlineLevel="0" r="133">
      <c r="A133" s="92" t="str">
        <f aca="false">"Sub-AT: "&amp;B133</f>
        <v>Sub-AT: 3x20m</v>
      </c>
      <c r="B133" s="234" t="s">
        <v>394</v>
      </c>
      <c r="C133" s="160" t="n">
        <v>60</v>
      </c>
      <c r="D133" s="160" t="n">
        <f aca="false">C133*$D$78</f>
        <v>46.2</v>
      </c>
      <c r="E133" s="310" t="s">
        <v>484</v>
      </c>
    </row>
    <row collapsed="false" customFormat="false" customHeight="true" hidden="false" ht="12" outlineLevel="0" r="135">
      <c r="A135" s="92" t="str">
        <f aca="false">"Sub-AT: "&amp;B135</f>
        <v>Sub-AT: 4x3m</v>
      </c>
      <c r="B135" s="234" t="s">
        <v>485</v>
      </c>
      <c r="C135" s="160" t="n">
        <v>12</v>
      </c>
      <c r="D135" s="160" t="n">
        <f aca="false">C135*$D$78</f>
        <v>9.24</v>
      </c>
      <c r="E135" s="310" t="s">
        <v>486</v>
      </c>
    </row>
    <row collapsed="false" customFormat="false" customHeight="true" hidden="false" ht="12" outlineLevel="0" r="136">
      <c r="A136" s="92" t="str">
        <f aca="false">"Sub-AT: "&amp;B136</f>
        <v>Sub-AT: 4x4m</v>
      </c>
      <c r="B136" s="234" t="s">
        <v>215</v>
      </c>
      <c r="C136" s="160" t="n">
        <v>16</v>
      </c>
      <c r="D136" s="160" t="n">
        <f aca="false">C136*$D$78</f>
        <v>12.32</v>
      </c>
      <c r="E136" s="310" t="s">
        <v>487</v>
      </c>
    </row>
    <row collapsed="false" customFormat="false" customHeight="true" hidden="false" ht="12" outlineLevel="0" r="137">
      <c r="A137" s="92" t="str">
        <f aca="false">"Sub-AT: "&amp;B137</f>
        <v>Sub-AT: 4x5m</v>
      </c>
      <c r="B137" s="234" t="s">
        <v>184</v>
      </c>
      <c r="C137" s="160" t="n">
        <v>20</v>
      </c>
      <c r="D137" s="160" t="n">
        <f aca="false">C137*$D$78</f>
        <v>15.4</v>
      </c>
      <c r="E137" s="310" t="s">
        <v>488</v>
      </c>
    </row>
    <row collapsed="false" customFormat="false" customHeight="true" hidden="false" ht="12" outlineLevel="0" r="138">
      <c r="A138" s="92" t="str">
        <f aca="false">"Sub-AT: "&amp;B138</f>
        <v>Sub-AT: 4x8m</v>
      </c>
      <c r="B138" s="234" t="s">
        <v>489</v>
      </c>
      <c r="C138" s="160" t="n">
        <v>32</v>
      </c>
      <c r="D138" s="160" t="n">
        <f aca="false">C138*$D$78</f>
        <v>24.64</v>
      </c>
      <c r="E138" s="310" t="s">
        <v>490</v>
      </c>
    </row>
    <row collapsed="false" customFormat="false" customHeight="true" hidden="false" ht="12" outlineLevel="0" r="140">
      <c r="A140" s="92" t="str">
        <f aca="false">"Sub-AT: "&amp;B140</f>
        <v>Sub-AT: 5x5m</v>
      </c>
      <c r="B140" s="234" t="s">
        <v>491</v>
      </c>
      <c r="C140" s="160" t="n">
        <v>25</v>
      </c>
      <c r="D140" s="160" t="n">
        <f aca="false">C140*$D$78</f>
        <v>19.25</v>
      </c>
      <c r="E140" s="310" t="s">
        <v>492</v>
      </c>
    </row>
    <row collapsed="false" customFormat="false" customHeight="true" hidden="false" ht="12" outlineLevel="0" r="141">
      <c r="A141" s="92" t="str">
        <f aca="false">"Sub-AT: "&amp;B141</f>
        <v>Sub-AT: 5x8m</v>
      </c>
      <c r="B141" s="234" t="s">
        <v>493</v>
      </c>
      <c r="C141" s="160" t="n">
        <v>40</v>
      </c>
      <c r="D141" s="160" t="n">
        <f aca="false">C141*$D$78</f>
        <v>30.8</v>
      </c>
      <c r="E141" s="310" t="s">
        <v>494</v>
      </c>
    </row>
    <row collapsed="false" customFormat="false" customHeight="true" hidden="false" ht="12" outlineLevel="0" r="145">
      <c r="A145" s="92" t="str">
        <f aca="false">"Sub-AT: "&amp;B145</f>
        <v>Sub-AT: 4+1+4…m</v>
      </c>
      <c r="B145" s="234" t="s">
        <v>397</v>
      </c>
      <c r="C145" s="160" t="s">
        <v>398</v>
      </c>
      <c r="D145" s="160" t="n">
        <v>12.2</v>
      </c>
      <c r="E145" s="310" t="s">
        <v>495</v>
      </c>
    </row>
    <row collapsed="false" customFormat="false" customHeight="true" hidden="false" ht="12" outlineLevel="0" r="146">
      <c r="A146" s="92" t="str">
        <f aca="false">"Sub-AT: "&amp;B146</f>
        <v>Sub-AT: 3+1+3…m</v>
      </c>
      <c r="B146" s="234" t="s">
        <v>400</v>
      </c>
      <c r="C146" s="160" t="s">
        <v>401</v>
      </c>
      <c r="D146" s="160" t="n">
        <v>10</v>
      </c>
      <c r="E146" s="310" t="s">
        <v>496</v>
      </c>
    </row>
    <row collapsed="false" customFormat="false" customHeight="true" hidden="false" ht="12" outlineLevel="0" r="149">
      <c r="A149" s="92" t="str">
        <f aca="false">"Sub-AT: "&amp;B149</f>
        <v>Sub-AT: 2x(5+3)</v>
      </c>
      <c r="B149" s="234" t="s">
        <v>497</v>
      </c>
      <c r="C149" s="160" t="n">
        <v>10</v>
      </c>
      <c r="D149" s="160" t="n">
        <f aca="false">C149*$D$78</f>
        <v>7.7</v>
      </c>
      <c r="E149" s="310" t="s">
        <v>498</v>
      </c>
    </row>
    <row collapsed="false" customFormat="false" customHeight="true" hidden="false" ht="12" outlineLevel="0" r="150">
      <c r="A150" s="92" t="str">
        <f aca="false">"Sub-AT: "&amp;B150</f>
        <v>Sub-AT: 3x(5+3)</v>
      </c>
      <c r="B150" s="234" t="s">
        <v>499</v>
      </c>
      <c r="C150" s="160" t="n">
        <v>15</v>
      </c>
      <c r="D150" s="160" t="n">
        <f aca="false">C150*$D$78</f>
        <v>11.55</v>
      </c>
      <c r="E150" s="310" t="s">
        <v>500</v>
      </c>
    </row>
    <row collapsed="false" customFormat="false" customHeight="true" hidden="false" ht="12" outlineLevel="0" r="151">
      <c r="A151" s="92" t="str">
        <f aca="false">"Sub-AT: "&amp;B151</f>
        <v>Sub-AT: 4x(5+3)</v>
      </c>
      <c r="B151" s="234" t="s">
        <v>501</v>
      </c>
      <c r="C151" s="160" t="n">
        <v>20</v>
      </c>
      <c r="D151" s="160" t="n">
        <f aca="false">C151*$D$78</f>
        <v>15.4</v>
      </c>
      <c r="E151" s="310" t="s">
        <v>502</v>
      </c>
    </row>
    <row collapsed="false" customFormat="false" customHeight="true" hidden="false" ht="12" outlineLevel="0" r="152">
      <c r="A152" s="92" t="str">
        <f aca="false">"Sub-AT: "&amp;B152</f>
        <v>Sub-AT: 5x(5+3)</v>
      </c>
      <c r="B152" s="234" t="s">
        <v>503</v>
      </c>
      <c r="C152" s="160" t="n">
        <v>25</v>
      </c>
      <c r="D152" s="160" t="n">
        <f aca="false">C152*$D$78</f>
        <v>19.25</v>
      </c>
      <c r="E152" s="310" t="s">
        <v>504</v>
      </c>
    </row>
    <row collapsed="false" customFormat="false" customHeight="true" hidden="false" ht="12" outlineLevel="0" r="153">
      <c r="A153" s="92" t="str">
        <f aca="false">"Sub-AT: "&amp;B153</f>
        <v>Sub-AT: 6x(5+3)</v>
      </c>
      <c r="B153" s="234" t="s">
        <v>505</v>
      </c>
      <c r="C153" s="160" t="n">
        <v>30</v>
      </c>
      <c r="D153" s="160" t="n">
        <f aca="false">C153*$D$78</f>
        <v>23.1</v>
      </c>
      <c r="E153" s="310" t="s">
        <v>506</v>
      </c>
    </row>
    <row collapsed="false" customFormat="false" customHeight="true" hidden="false" ht="12" outlineLevel="0" r="154">
      <c r="A154" s="92" t="str">
        <f aca="false">"Sub-AT: "&amp;B154</f>
        <v>Sub-AT: 7x(5+3)</v>
      </c>
      <c r="B154" s="234" t="s">
        <v>507</v>
      </c>
      <c r="C154" s="160" t="n">
        <v>35</v>
      </c>
      <c r="D154" s="160" t="n">
        <f aca="false">C154*$D$78</f>
        <v>26.95</v>
      </c>
      <c r="E154" s="310" t="s">
        <v>508</v>
      </c>
    </row>
    <row collapsed="false" customFormat="false" customHeight="true" hidden="false" ht="12" outlineLevel="0" r="158">
      <c r="A158" s="92" t="str">
        <f aca="false">"Sub-AT: "&amp;B158</f>
        <v>Sub-AT: 1x3(5m+30s)</v>
      </c>
      <c r="B158" s="234" t="s">
        <v>403</v>
      </c>
      <c r="C158" s="160" t="s">
        <v>404</v>
      </c>
      <c r="D158" s="160" t="n">
        <v>23.55</v>
      </c>
      <c r="E158" s="310" t="s">
        <v>509</v>
      </c>
    </row>
    <row collapsed="false" customFormat="false" customHeight="true" hidden="false" ht="12" outlineLevel="0" r="159">
      <c r="A159" s="92" t="str">
        <f aca="false">"Sub-AT: "&amp;B159</f>
        <v>Sub-AT: 1x4(5m+30s)</v>
      </c>
      <c r="B159" s="234" t="s">
        <v>406</v>
      </c>
      <c r="C159" s="160" t="s">
        <v>407</v>
      </c>
      <c r="D159" s="160" t="n">
        <v>31.4</v>
      </c>
      <c r="E159" s="310" t="s">
        <v>510</v>
      </c>
    </row>
    <row collapsed="false" customFormat="false" customHeight="true" hidden="false" ht="12" outlineLevel="0" r="161">
      <c r="A161" s="92" t="str">
        <f aca="false">"Sub-AT: "&amp;B161</f>
        <v>Sub-AT: 2x3(5m+30s)</v>
      </c>
      <c r="B161" s="234" t="s">
        <v>409</v>
      </c>
      <c r="C161" s="160" t="s">
        <v>410</v>
      </c>
      <c r="D161" s="160" t="n">
        <v>47.1</v>
      </c>
      <c r="E161" s="310" t="s">
        <v>511</v>
      </c>
    </row>
    <row collapsed="false" customFormat="false" customHeight="true" hidden="false" ht="12" outlineLevel="0" r="162">
      <c r="A162" s="92" t="str">
        <f aca="false">"Sub-AT: "&amp;B162</f>
        <v>Sub-AT: 2x4(5m+30s)</v>
      </c>
      <c r="B162" s="234" t="s">
        <v>412</v>
      </c>
      <c r="C162" s="160" t="s">
        <v>413</v>
      </c>
      <c r="D162" s="160" t="n">
        <v>62.8</v>
      </c>
      <c r="E162" s="310" t="s">
        <v>512</v>
      </c>
    </row>
    <row collapsed="false" customFormat="false" customHeight="true" hidden="false" ht="12" outlineLevel="0" r="165">
      <c r="A165" s="92" t="str">
        <f aca="false">"Sub-AT: "&amp;B165</f>
        <v>Sub-AT: 3x3(5m+30s)</v>
      </c>
      <c r="B165" s="234" t="s">
        <v>415</v>
      </c>
      <c r="C165" s="160" t="s">
        <v>416</v>
      </c>
      <c r="D165" s="160" t="n">
        <v>70.65</v>
      </c>
      <c r="E165" s="310" t="s">
        <v>513</v>
      </c>
    </row>
    <row collapsed="false" customFormat="false" customHeight="true" hidden="false" ht="12" outlineLevel="0" r="168">
      <c r="A168" s="92" t="str">
        <f aca="false">"Sub-AT: "&amp;B168</f>
        <v>Sub-AT: 1x3(3m+30s)</v>
      </c>
      <c r="B168" s="234" t="s">
        <v>418</v>
      </c>
      <c r="C168" s="160" t="s">
        <v>514</v>
      </c>
      <c r="D168" s="160" t="n">
        <v>18.93</v>
      </c>
      <c r="E168" s="310" t="s">
        <v>515</v>
      </c>
    </row>
    <row collapsed="false" customFormat="false" customHeight="true" hidden="false" ht="12" outlineLevel="0" r="169">
      <c r="A169" s="92" t="str">
        <f aca="false">"Sub-AT: "&amp;B169</f>
        <v>Sub-AT: 1x4(3m+30s)</v>
      </c>
      <c r="B169" s="234" t="s">
        <v>420</v>
      </c>
      <c r="C169" s="160" t="s">
        <v>516</v>
      </c>
      <c r="D169" s="160" t="n">
        <v>25.3</v>
      </c>
      <c r="E169" s="310" t="s">
        <v>517</v>
      </c>
    </row>
    <row collapsed="false" customFormat="false" customHeight="true" hidden="false" ht="12" outlineLevel="0" r="171">
      <c r="A171" s="92" t="str">
        <f aca="false">"Sub-AT: "&amp;B171</f>
        <v>Sub-AT: 2x3(3m+30s)</v>
      </c>
      <c r="B171" s="234" t="s">
        <v>422</v>
      </c>
      <c r="C171" s="160" t="s">
        <v>518</v>
      </c>
      <c r="D171" s="160" t="n">
        <v>37.9</v>
      </c>
      <c r="E171" s="310" t="s">
        <v>519</v>
      </c>
    </row>
    <row collapsed="false" customFormat="false" customHeight="true" hidden="false" ht="12" outlineLevel="0" r="172">
      <c r="A172" s="92" t="str">
        <f aca="false">"Sub-AT: "&amp;B172</f>
        <v>Sub-AT: 2x4(3m+30s)</v>
      </c>
      <c r="B172" s="234" t="s">
        <v>520</v>
      </c>
      <c r="C172" s="160" t="s">
        <v>521</v>
      </c>
      <c r="D172" s="160" t="n">
        <f aca="false">32*$D$78+16*2</f>
        <v>56.64</v>
      </c>
      <c r="E172" s="310" t="s">
        <v>522</v>
      </c>
    </row>
    <row collapsed="false" customFormat="false" customHeight="true" hidden="false" ht="12" outlineLevel="0" r="175">
      <c r="A175" s="92" t="str">
        <f aca="false">"Sub-AT: "&amp;B175</f>
        <v>Sub-AT: 3x3(3m+30s)</v>
      </c>
      <c r="B175" s="234" t="s">
        <v>425</v>
      </c>
      <c r="C175" s="160" t="s">
        <v>523</v>
      </c>
      <c r="D175" s="160" t="n">
        <f aca="false">27*$D$78+18*2</f>
        <v>56.79</v>
      </c>
      <c r="E175" s="310" t="s">
        <v>524</v>
      </c>
    </row>
    <row collapsed="false" customFormat="false" customHeight="true" hidden="false" ht="12" outlineLevel="0" r="176">
      <c r="B176" s="315" t="s">
        <v>429</v>
      </c>
    </row>
    <row collapsed="false" customFormat="false" customHeight="true" hidden="false" ht="12" outlineLevel="0" r="178">
      <c r="B178" s="316"/>
      <c r="C178" s="317"/>
      <c r="D178" s="317"/>
      <c r="E178" s="318"/>
    </row>
    <row collapsed="false" customFormat="false" customHeight="true" hidden="false" ht="12" outlineLevel="0" r="179">
      <c r="B179" s="319" t="s">
        <v>66</v>
      </c>
    </row>
    <row collapsed="false" customFormat="false" customHeight="true" hidden="false" ht="12" outlineLevel="0" r="180">
      <c r="B180" s="320"/>
      <c r="D180" s="321" t="n">
        <v>1</v>
      </c>
    </row>
    <row collapsed="false" customFormat="false" customHeight="true" hidden="false" ht="12" outlineLevel="0" r="181">
      <c r="A181" s="92" t="str">
        <f aca="false">"AT: "&amp;B181</f>
        <v>AT: 1x3m</v>
      </c>
      <c r="B181" s="234" t="s">
        <v>455</v>
      </c>
      <c r="C181" s="160" t="n">
        <v>3</v>
      </c>
      <c r="D181" s="160" t="n">
        <f aca="false">C181*$D$180</f>
        <v>3</v>
      </c>
      <c r="E181" s="310" t="s">
        <v>525</v>
      </c>
    </row>
    <row collapsed="false" customFormat="false" customHeight="true" hidden="false" ht="12" outlineLevel="0" r="182">
      <c r="A182" s="92" t="str">
        <f aca="false">"AT: "&amp;B182</f>
        <v>AT: 1x4m</v>
      </c>
      <c r="B182" s="234" t="s">
        <v>179</v>
      </c>
      <c r="C182" s="160" t="n">
        <v>4</v>
      </c>
      <c r="D182" s="160" t="n">
        <f aca="false">C182*$D$180</f>
        <v>4</v>
      </c>
      <c r="E182" s="310" t="s">
        <v>526</v>
      </c>
    </row>
    <row collapsed="false" customFormat="false" customHeight="true" hidden="false" ht="12" outlineLevel="0" r="183">
      <c r="A183" s="92" t="str">
        <f aca="false">"AT: "&amp;B183</f>
        <v>AT: 1x5m</v>
      </c>
      <c r="B183" s="234" t="s">
        <v>367</v>
      </c>
      <c r="C183" s="160" t="n">
        <v>5</v>
      </c>
      <c r="D183" s="160" t="n">
        <f aca="false">C183*$D$180</f>
        <v>5</v>
      </c>
      <c r="E183" s="310" t="s">
        <v>527</v>
      </c>
    </row>
    <row collapsed="false" customFormat="false" customHeight="true" hidden="false" ht="12" outlineLevel="0" r="184">
      <c r="A184" s="92" t="str">
        <f aca="false">"AT: "&amp;B184</f>
        <v>AT: 1x8m</v>
      </c>
      <c r="B184" s="234" t="s">
        <v>369</v>
      </c>
      <c r="C184" s="160" t="n">
        <v>8</v>
      </c>
      <c r="D184" s="160" t="n">
        <f aca="false">C184*$D$180</f>
        <v>8</v>
      </c>
      <c r="E184" s="310" t="s">
        <v>528</v>
      </c>
    </row>
    <row collapsed="false" customFormat="false" customHeight="true" hidden="false" ht="12" outlineLevel="0" r="185">
      <c r="A185" s="92" t="str">
        <f aca="false">"AT: "&amp;B185</f>
        <v>AT: 1x10m</v>
      </c>
      <c r="B185" s="234" t="s">
        <v>176</v>
      </c>
      <c r="C185" s="160" t="n">
        <v>10</v>
      </c>
      <c r="D185" s="160" t="n">
        <f aca="false">C185*$D$180</f>
        <v>10</v>
      </c>
      <c r="E185" s="310" t="s">
        <v>529</v>
      </c>
    </row>
    <row collapsed="false" customFormat="false" customHeight="true" hidden="false" ht="12" outlineLevel="0" r="186">
      <c r="A186" s="92" t="str">
        <f aca="false">"AT: "&amp;B186</f>
        <v>AT: 1x12m</v>
      </c>
      <c r="B186" s="234" t="s">
        <v>159</v>
      </c>
      <c r="C186" s="160" t="n">
        <v>12</v>
      </c>
      <c r="D186" s="160" t="n">
        <f aca="false">C186*$D$180</f>
        <v>12</v>
      </c>
      <c r="E186" s="310" t="s">
        <v>530</v>
      </c>
    </row>
    <row collapsed="false" customFormat="false" customHeight="true" hidden="false" ht="12" outlineLevel="0" r="187">
      <c r="A187" s="92" t="str">
        <f aca="false">"AT: "&amp;B187</f>
        <v>AT: 1x15m</v>
      </c>
      <c r="B187" s="234" t="s">
        <v>160</v>
      </c>
      <c r="C187" s="160" t="n">
        <v>15</v>
      </c>
      <c r="D187" s="160" t="n">
        <f aca="false">C187*$D$180</f>
        <v>15</v>
      </c>
      <c r="E187" s="310" t="s">
        <v>531</v>
      </c>
    </row>
    <row collapsed="false" customFormat="false" customHeight="true" hidden="false" ht="12" outlineLevel="0" r="188">
      <c r="A188" s="92" t="str">
        <f aca="false">"AT: "&amp;B188</f>
        <v>AT: 1x20m</v>
      </c>
      <c r="B188" s="234" t="s">
        <v>185</v>
      </c>
      <c r="C188" s="160" t="n">
        <v>20</v>
      </c>
      <c r="D188" s="160" t="n">
        <f aca="false">C188*$D$180</f>
        <v>20</v>
      </c>
      <c r="E188" s="310" t="s">
        <v>532</v>
      </c>
    </row>
    <row collapsed="false" customFormat="false" customHeight="true" hidden="false" ht="12" outlineLevel="0" r="189">
      <c r="A189" s="92" t="str">
        <f aca="false">"AT: "&amp;B189</f>
        <v>AT: 1x25m</v>
      </c>
      <c r="B189" s="234" t="s">
        <v>224</v>
      </c>
      <c r="C189" s="160" t="n">
        <v>25</v>
      </c>
      <c r="D189" s="160" t="n">
        <f aca="false">C189*$D$180</f>
        <v>25</v>
      </c>
      <c r="E189" s="310" t="s">
        <v>533</v>
      </c>
    </row>
    <row collapsed="false" customFormat="false" customHeight="true" hidden="false" ht="12" outlineLevel="0" r="190">
      <c r="A190" s="92" t="str">
        <f aca="false">"AT: "&amp;B190</f>
        <v>AT: 1x30m</v>
      </c>
      <c r="B190" s="234" t="s">
        <v>374</v>
      </c>
      <c r="C190" s="160" t="n">
        <v>30</v>
      </c>
      <c r="D190" s="160" t="n">
        <f aca="false">C190*$D$180</f>
        <v>30</v>
      </c>
      <c r="E190" s="310" t="s">
        <v>534</v>
      </c>
    </row>
    <row collapsed="false" customFormat="false" customHeight="true" hidden="false" ht="12" outlineLevel="0" r="191">
      <c r="A191" s="92" t="str">
        <f aca="false">"AT: "&amp;B191</f>
        <v>AT: 1x40m</v>
      </c>
      <c r="B191" s="234" t="s">
        <v>535</v>
      </c>
      <c r="C191" s="160" t="n">
        <v>40</v>
      </c>
      <c r="D191" s="160" t="n">
        <f aca="false">C191*$D$180</f>
        <v>40</v>
      </c>
      <c r="E191" s="310" t="s">
        <v>536</v>
      </c>
    </row>
    <row collapsed="false" customFormat="false" customHeight="true" hidden="false" ht="12" outlineLevel="0" r="192">
      <c r="A192" s="92" t="str">
        <f aca="false">"AT: "&amp;B192</f>
        <v>AT: 2x3m</v>
      </c>
      <c r="B192" s="234" t="s">
        <v>212</v>
      </c>
      <c r="C192" s="160" t="n">
        <v>6</v>
      </c>
      <c r="D192" s="160" t="n">
        <f aca="false">C192*$D$180</f>
        <v>6</v>
      </c>
      <c r="E192" s="310" t="s">
        <v>537</v>
      </c>
    </row>
    <row collapsed="false" customFormat="false" customHeight="true" hidden="false" ht="12" outlineLevel="0" r="193">
      <c r="A193" s="92" t="str">
        <f aca="false">"AT: "&amp;B193</f>
        <v>AT: 2x4m</v>
      </c>
      <c r="B193" s="234" t="s">
        <v>193</v>
      </c>
      <c r="C193" s="160" t="n">
        <v>8</v>
      </c>
      <c r="D193" s="160" t="n">
        <f aca="false">C193*$D$180</f>
        <v>8</v>
      </c>
      <c r="E193" s="310" t="s">
        <v>267</v>
      </c>
    </row>
    <row collapsed="false" customFormat="false" customHeight="true" hidden="false" ht="12" outlineLevel="0" r="194">
      <c r="A194" s="92" t="str">
        <f aca="false">"AT: "&amp;B194</f>
        <v>AT: 2x5m</v>
      </c>
      <c r="B194" s="234" t="s">
        <v>377</v>
      </c>
      <c r="C194" s="160" t="n">
        <v>10</v>
      </c>
      <c r="D194" s="160" t="n">
        <f aca="false">C194*$D$180</f>
        <v>10</v>
      </c>
      <c r="E194" s="310" t="s">
        <v>538</v>
      </c>
    </row>
    <row collapsed="false" customFormat="false" customHeight="true" hidden="false" ht="12" outlineLevel="0" r="195">
      <c r="A195" s="92" t="str">
        <f aca="false">"AT: "&amp;B195</f>
        <v>AT: 2x8m</v>
      </c>
      <c r="B195" s="234" t="s">
        <v>379</v>
      </c>
      <c r="C195" s="160" t="n">
        <v>16</v>
      </c>
      <c r="D195" s="160" t="n">
        <f aca="false">C195*$D$180</f>
        <v>16</v>
      </c>
      <c r="E195" s="310" t="s">
        <v>539</v>
      </c>
    </row>
    <row collapsed="false" customFormat="false" customHeight="true" hidden="false" ht="12" outlineLevel="0" r="196">
      <c r="A196" s="92" t="str">
        <f aca="false">"AT: "&amp;B196</f>
        <v>AT: 2x10m</v>
      </c>
      <c r="B196" s="234" t="s">
        <v>156</v>
      </c>
      <c r="C196" s="160" t="n">
        <v>20</v>
      </c>
      <c r="D196" s="160" t="n">
        <f aca="false">C196*$D$180</f>
        <v>20</v>
      </c>
      <c r="E196" s="310" t="s">
        <v>540</v>
      </c>
    </row>
    <row collapsed="false" customFormat="false" customHeight="true" hidden="false" ht="12" outlineLevel="0" r="197">
      <c r="A197" s="92" t="str">
        <f aca="false">"AT: "&amp;B197</f>
        <v>AT: 2x12m</v>
      </c>
      <c r="B197" s="234" t="s">
        <v>177</v>
      </c>
      <c r="C197" s="160" t="n">
        <v>24</v>
      </c>
      <c r="D197" s="160" t="n">
        <f aca="false">C197*$D$180</f>
        <v>24</v>
      </c>
      <c r="E197" s="310" t="s">
        <v>541</v>
      </c>
    </row>
    <row collapsed="false" customFormat="false" customHeight="true" hidden="false" ht="12" outlineLevel="0" r="198">
      <c r="A198" s="92" t="str">
        <f aca="false">"AT: "&amp;B198</f>
        <v>AT: 2x15m</v>
      </c>
      <c r="B198" s="234" t="s">
        <v>202</v>
      </c>
      <c r="C198" s="160" t="n">
        <v>30</v>
      </c>
      <c r="D198" s="160" t="n">
        <f aca="false">C198*$D$180</f>
        <v>30</v>
      </c>
      <c r="E198" s="310" t="s">
        <v>542</v>
      </c>
    </row>
    <row collapsed="false" customFormat="false" customHeight="true" hidden="false" ht="12" outlineLevel="0" r="199">
      <c r="A199" s="92" t="str">
        <f aca="false">"AT: "&amp;B199</f>
        <v>AT: 2x20m</v>
      </c>
      <c r="B199" s="234" t="s">
        <v>174</v>
      </c>
      <c r="C199" s="160" t="n">
        <v>40</v>
      </c>
      <c r="D199" s="160" t="n">
        <f aca="false">C199*$D$180</f>
        <v>40</v>
      </c>
      <c r="E199" s="310" t="s">
        <v>543</v>
      </c>
    </row>
    <row collapsed="false" customFormat="false" customHeight="true" hidden="false" ht="12" outlineLevel="0" r="200">
      <c r="A200" s="92" t="str">
        <f aca="false">"AT: "&amp;B200</f>
        <v>AT: 2x25m</v>
      </c>
      <c r="B200" s="234" t="s">
        <v>183</v>
      </c>
      <c r="C200" s="160" t="n">
        <v>50</v>
      </c>
      <c r="D200" s="160" t="n">
        <f aca="false">C200*$D$180</f>
        <v>50</v>
      </c>
      <c r="E200" s="310" t="s">
        <v>544</v>
      </c>
    </row>
    <row collapsed="false" customFormat="false" customHeight="true" hidden="false" ht="12" outlineLevel="0" r="201">
      <c r="A201" s="92" t="str">
        <f aca="false">"AT: "&amp;B201</f>
        <v>AT: 2x30m</v>
      </c>
      <c r="B201" s="234" t="s">
        <v>204</v>
      </c>
      <c r="C201" s="160" t="n">
        <v>60</v>
      </c>
      <c r="D201" s="160" t="n">
        <f aca="false">C201*$D$180</f>
        <v>60</v>
      </c>
      <c r="E201" s="310" t="s">
        <v>545</v>
      </c>
    </row>
    <row collapsed="false" customFormat="false" customHeight="true" hidden="false" ht="12" outlineLevel="0" r="203">
      <c r="A203" s="92" t="str">
        <f aca="false">"AT: "&amp;B203</f>
        <v>AT: 3x3m</v>
      </c>
      <c r="B203" s="234" t="s">
        <v>475</v>
      </c>
      <c r="C203" s="160" t="n">
        <v>9</v>
      </c>
      <c r="D203" s="160" t="n">
        <f aca="false">C203*$D$180</f>
        <v>9</v>
      </c>
      <c r="E203" s="310" t="s">
        <v>546</v>
      </c>
    </row>
    <row collapsed="false" customFormat="false" customHeight="true" hidden="false" ht="12" outlineLevel="0" r="204">
      <c r="A204" s="92" t="str">
        <f aca="false">"AT: "&amp;B204</f>
        <v>AT: 3x4m</v>
      </c>
      <c r="B204" s="234" t="s">
        <v>477</v>
      </c>
      <c r="C204" s="160" t="n">
        <v>12</v>
      </c>
      <c r="D204" s="160" t="n">
        <f aca="false">C204*$D$180</f>
        <v>12</v>
      </c>
      <c r="E204" s="310" t="s">
        <v>547</v>
      </c>
    </row>
    <row collapsed="false" customFormat="false" customHeight="true" hidden="false" ht="12" outlineLevel="0" r="205">
      <c r="A205" s="92" t="str">
        <f aca="false">"AT: "&amp;B205</f>
        <v>AT: 3x5m</v>
      </c>
      <c r="B205" s="234" t="s">
        <v>386</v>
      </c>
      <c r="C205" s="160" t="n">
        <v>15</v>
      </c>
      <c r="D205" s="160" t="n">
        <f aca="false">C205*$D$180</f>
        <v>15</v>
      </c>
      <c r="E205" s="310" t="s">
        <v>548</v>
      </c>
    </row>
    <row collapsed="false" customFormat="false" customHeight="true" hidden="false" ht="12" outlineLevel="0" r="206">
      <c r="A206" s="92" t="str">
        <f aca="false">"AT: "&amp;B206</f>
        <v>AT: 3x8m</v>
      </c>
      <c r="B206" s="234" t="s">
        <v>388</v>
      </c>
      <c r="C206" s="160" t="n">
        <v>24</v>
      </c>
      <c r="D206" s="160" t="n">
        <f aca="false">C206*$D$180</f>
        <v>24</v>
      </c>
      <c r="E206" s="310" t="s">
        <v>549</v>
      </c>
    </row>
    <row collapsed="false" customFormat="false" customHeight="true" hidden="false" ht="12" outlineLevel="0" r="207">
      <c r="A207" s="92" t="str">
        <f aca="false">"AT: "&amp;B207</f>
        <v>AT: 3x10m</v>
      </c>
      <c r="B207" s="234" t="s">
        <v>390</v>
      </c>
      <c r="C207" s="160" t="n">
        <v>30</v>
      </c>
      <c r="D207" s="160" t="n">
        <f aca="false">C207*$D$180</f>
        <v>30</v>
      </c>
      <c r="E207" s="310" t="s">
        <v>550</v>
      </c>
    </row>
    <row collapsed="false" customFormat="false" customHeight="true" hidden="false" ht="12" outlineLevel="0" r="208">
      <c r="A208" s="92" t="str">
        <f aca="false">"AT: "&amp;B208</f>
        <v>AT: 3x12m</v>
      </c>
      <c r="B208" s="234" t="s">
        <v>201</v>
      </c>
      <c r="C208" s="160" t="n">
        <v>36</v>
      </c>
      <c r="D208" s="160" t="n">
        <f aca="false">C208*$D$180</f>
        <v>36</v>
      </c>
      <c r="E208" s="310" t="s">
        <v>551</v>
      </c>
    </row>
    <row collapsed="false" customFormat="false" customHeight="true" hidden="false" ht="12" outlineLevel="0" r="209">
      <c r="A209" s="92" t="str">
        <f aca="false">"AT: "&amp;B209</f>
        <v>AT: 3x15m</v>
      </c>
      <c r="B209" s="234" t="s">
        <v>223</v>
      </c>
      <c r="C209" s="160" t="n">
        <v>45</v>
      </c>
      <c r="D209" s="160" t="n">
        <f aca="false">C209*$D$180</f>
        <v>45</v>
      </c>
      <c r="E209" s="310" t="s">
        <v>552</v>
      </c>
    </row>
    <row collapsed="false" customFormat="false" customHeight="true" hidden="false" ht="12" outlineLevel="0" r="210">
      <c r="A210" s="92" t="str">
        <f aca="false">"AT: "&amp;B210</f>
        <v>AT: 3x20m</v>
      </c>
      <c r="B210" s="234" t="s">
        <v>394</v>
      </c>
      <c r="C210" s="160" t="n">
        <v>60</v>
      </c>
      <c r="D210" s="160" t="n">
        <f aca="false">C210*$D$180</f>
        <v>60</v>
      </c>
      <c r="E210" s="310" t="s">
        <v>553</v>
      </c>
    </row>
    <row collapsed="false" customFormat="false" customHeight="true" hidden="false" ht="12" outlineLevel="0" r="212">
      <c r="A212" s="92" t="str">
        <f aca="false">"AT: "&amp;B212</f>
        <v>AT: 4x3m</v>
      </c>
      <c r="B212" s="234" t="s">
        <v>485</v>
      </c>
      <c r="C212" s="160" t="n">
        <v>12</v>
      </c>
      <c r="D212" s="160" t="n">
        <f aca="false">C212*$D$180</f>
        <v>12</v>
      </c>
      <c r="E212" s="310" t="s">
        <v>554</v>
      </c>
    </row>
    <row collapsed="false" customFormat="false" customHeight="true" hidden="false" ht="12" outlineLevel="0" r="213">
      <c r="A213" s="92" t="str">
        <f aca="false">"AT: "&amp;B213</f>
        <v>AT: 4x4m</v>
      </c>
      <c r="B213" s="234" t="s">
        <v>215</v>
      </c>
      <c r="C213" s="160" t="n">
        <v>16</v>
      </c>
      <c r="D213" s="160" t="n">
        <f aca="false">C213*$D$180</f>
        <v>16</v>
      </c>
      <c r="E213" s="310" t="s">
        <v>555</v>
      </c>
    </row>
    <row collapsed="false" customFormat="false" customHeight="true" hidden="false" ht="12" outlineLevel="0" r="214">
      <c r="A214" s="92" t="str">
        <f aca="false">"AT: "&amp;B214</f>
        <v>AT: 4x5m</v>
      </c>
      <c r="B214" s="234" t="s">
        <v>184</v>
      </c>
      <c r="C214" s="160" t="n">
        <v>20</v>
      </c>
      <c r="D214" s="160" t="n">
        <f aca="false">C214*$D$180</f>
        <v>20</v>
      </c>
      <c r="E214" s="310" t="s">
        <v>556</v>
      </c>
    </row>
    <row collapsed="false" customFormat="false" customHeight="true" hidden="false" ht="12" outlineLevel="0" r="215">
      <c r="A215" s="92" t="str">
        <f aca="false">"AT: "&amp;B215</f>
        <v>AT: 4x8m</v>
      </c>
      <c r="B215" s="234" t="s">
        <v>489</v>
      </c>
      <c r="C215" s="160" t="n">
        <v>32</v>
      </c>
      <c r="D215" s="160" t="n">
        <f aca="false">C215*$D$180</f>
        <v>32</v>
      </c>
      <c r="E215" s="310" t="s">
        <v>557</v>
      </c>
    </row>
    <row collapsed="false" customFormat="false" customHeight="true" hidden="false" ht="12" outlineLevel="0" r="216">
      <c r="A216" s="92" t="str">
        <f aca="false">"AT: "&amp;B216</f>
        <v>AT: 4x10m</v>
      </c>
      <c r="B216" s="234" t="s">
        <v>558</v>
      </c>
      <c r="C216" s="160" t="n">
        <v>40</v>
      </c>
      <c r="D216" s="160" t="n">
        <f aca="false">C216*$D$180</f>
        <v>40</v>
      </c>
      <c r="E216" s="310" t="s">
        <v>559</v>
      </c>
    </row>
    <row collapsed="false" customFormat="false" customHeight="true" hidden="false" ht="12" outlineLevel="0" r="217">
      <c r="A217" s="92" t="str">
        <f aca="false">"AT: "&amp;B217</f>
        <v>AT: 4x15m</v>
      </c>
      <c r="B217" s="234" t="s">
        <v>560</v>
      </c>
      <c r="C217" s="160" t="n">
        <v>60</v>
      </c>
      <c r="D217" s="160" t="n">
        <f aca="false">C217*$D$180</f>
        <v>60</v>
      </c>
      <c r="E217" s="310" t="s">
        <v>561</v>
      </c>
    </row>
    <row collapsed="false" customFormat="false" customHeight="true" hidden="false" ht="12" outlineLevel="0" r="220">
      <c r="A220" s="92" t="str">
        <f aca="false">"AT: "&amp;B220</f>
        <v>AT: 5x4m</v>
      </c>
      <c r="B220" s="234" t="s">
        <v>562</v>
      </c>
      <c r="C220" s="160" t="n">
        <v>20</v>
      </c>
      <c r="D220" s="160" t="n">
        <f aca="false">C220*$D$180</f>
        <v>20</v>
      </c>
      <c r="E220" s="310" t="s">
        <v>563</v>
      </c>
    </row>
    <row collapsed="false" customFormat="false" customHeight="true" hidden="false" ht="12" outlineLevel="0" r="221">
      <c r="A221" s="92" t="str">
        <f aca="false">"AT: "&amp;B221</f>
        <v>AT: 5x5m</v>
      </c>
      <c r="B221" s="234" t="s">
        <v>491</v>
      </c>
      <c r="C221" s="160" t="n">
        <v>25</v>
      </c>
      <c r="D221" s="160" t="n">
        <f aca="false">C221*$D$180</f>
        <v>25</v>
      </c>
      <c r="E221" s="310" t="s">
        <v>564</v>
      </c>
    </row>
    <row collapsed="false" customFormat="false" customHeight="true" hidden="false" ht="12" outlineLevel="0" r="222">
      <c r="A222" s="92" t="str">
        <f aca="false">"AT: "&amp;B222</f>
        <v>AT: 5x8m</v>
      </c>
      <c r="B222" s="234" t="s">
        <v>493</v>
      </c>
      <c r="C222" s="160" t="n">
        <v>40</v>
      </c>
      <c r="D222" s="160" t="n">
        <f aca="false">C222*$D$180</f>
        <v>40</v>
      </c>
      <c r="E222" s="310" t="s">
        <v>565</v>
      </c>
    </row>
    <row collapsed="false" customFormat="false" customHeight="true" hidden="false" ht="12" outlineLevel="0" r="224">
      <c r="A224" s="92" t="str">
        <f aca="false">"AT: "&amp;B224</f>
        <v>AT: 6x5m</v>
      </c>
      <c r="B224" s="234" t="s">
        <v>566</v>
      </c>
      <c r="C224" s="160" t="n">
        <v>30</v>
      </c>
      <c r="D224" s="160" t="n">
        <f aca="false">C224*$D$180</f>
        <v>30</v>
      </c>
      <c r="E224" s="310" t="s">
        <v>567</v>
      </c>
    </row>
    <row collapsed="false" customFormat="false" customHeight="true" hidden="false" ht="12" outlineLevel="0" r="227">
      <c r="A227" s="92" t="str">
        <f aca="false">"AT: "&amp;B227</f>
        <v>AT: 3x(3+3)</v>
      </c>
      <c r="B227" s="234" t="s">
        <v>568</v>
      </c>
      <c r="C227" s="160" t="n">
        <v>9</v>
      </c>
      <c r="D227" s="160" t="n">
        <f aca="false">C227*$D$180</f>
        <v>9</v>
      </c>
      <c r="E227" s="310" t="s">
        <v>569</v>
      </c>
    </row>
    <row collapsed="false" customFormat="false" customHeight="true" hidden="false" ht="12" outlineLevel="0" r="228">
      <c r="A228" s="92" t="str">
        <f aca="false">"AT: "&amp;B228</f>
        <v>AT: 4x(3+3)</v>
      </c>
      <c r="B228" s="234" t="s">
        <v>570</v>
      </c>
      <c r="C228" s="160" t="n">
        <v>12</v>
      </c>
      <c r="D228" s="160" t="n">
        <f aca="false">C228*$D$180</f>
        <v>12</v>
      </c>
      <c r="E228" s="310" t="s">
        <v>571</v>
      </c>
    </row>
    <row collapsed="false" customFormat="false" customHeight="true" hidden="false" ht="12" outlineLevel="0" r="229">
      <c r="A229" s="92" t="str">
        <f aca="false">"AT: "&amp;B229</f>
        <v>AT: 5x(3+3)m</v>
      </c>
      <c r="B229" s="234" t="s">
        <v>572</v>
      </c>
      <c r="C229" s="160" t="n">
        <v>15</v>
      </c>
      <c r="D229" s="160" t="n">
        <f aca="false">C229*$D$180</f>
        <v>15</v>
      </c>
      <c r="E229" s="310" t="s">
        <v>573</v>
      </c>
    </row>
    <row collapsed="false" customFormat="false" customHeight="true" hidden="false" ht="12" outlineLevel="0" r="230">
      <c r="A230" s="92" t="str">
        <f aca="false">"AT: "&amp;B230</f>
        <v>AT: 6x(3+3)m</v>
      </c>
      <c r="B230" s="234" t="s">
        <v>574</v>
      </c>
      <c r="C230" s="160" t="n">
        <v>18</v>
      </c>
      <c r="D230" s="160" t="n">
        <f aca="false">C230*$D$180</f>
        <v>18</v>
      </c>
      <c r="E230" s="310" t="s">
        <v>575</v>
      </c>
    </row>
    <row collapsed="false" customFormat="false" customHeight="true" hidden="false" ht="12" outlineLevel="0" r="231">
      <c r="A231" s="92" t="str">
        <f aca="false">"AT: "&amp;B231</f>
        <v>AT: 7x(3+3)m</v>
      </c>
      <c r="B231" s="234" t="s">
        <v>576</v>
      </c>
      <c r="C231" s="160" t="n">
        <v>21</v>
      </c>
      <c r="D231" s="160" t="n">
        <f aca="false">C231*$D$180</f>
        <v>21</v>
      </c>
      <c r="E231" s="310" t="s">
        <v>577</v>
      </c>
    </row>
    <row collapsed="false" customFormat="false" customHeight="true" hidden="false" ht="12" outlineLevel="0" r="232">
      <c r="A232" s="92" t="str">
        <f aca="false">"AT: "&amp;B232</f>
        <v>AT: 8x(3+3)m</v>
      </c>
      <c r="B232" s="234" t="s">
        <v>578</v>
      </c>
      <c r="C232" s="160" t="n">
        <v>24</v>
      </c>
      <c r="D232" s="160" t="n">
        <f aca="false">C232*$D$180</f>
        <v>24</v>
      </c>
      <c r="E232" s="310" t="s">
        <v>579</v>
      </c>
    </row>
    <row collapsed="false" customFormat="false" customHeight="true" hidden="false" ht="12" outlineLevel="0" r="235">
      <c r="A235" s="92" t="str">
        <f aca="false">"AT: "&amp;B235</f>
        <v>AT: 2x(5+3)</v>
      </c>
      <c r="B235" s="234" t="s">
        <v>497</v>
      </c>
      <c r="C235" s="160" t="n">
        <v>10</v>
      </c>
      <c r="D235" s="160" t="n">
        <f aca="false">C235*$D$180</f>
        <v>10</v>
      </c>
      <c r="E235" s="310" t="s">
        <v>580</v>
      </c>
    </row>
    <row collapsed="false" customFormat="false" customHeight="true" hidden="false" ht="12" outlineLevel="0" r="236">
      <c r="A236" s="92" t="str">
        <f aca="false">"AT: "&amp;B236</f>
        <v>AT: 3x(5+3)</v>
      </c>
      <c r="B236" s="234" t="s">
        <v>499</v>
      </c>
      <c r="C236" s="160" t="n">
        <v>15</v>
      </c>
      <c r="D236" s="160" t="n">
        <f aca="false">C236*$D$180</f>
        <v>15</v>
      </c>
      <c r="E236" s="310" t="s">
        <v>581</v>
      </c>
    </row>
    <row collapsed="false" customFormat="false" customHeight="true" hidden="false" ht="12" outlineLevel="0" r="237">
      <c r="A237" s="92" t="str">
        <f aca="false">"AT: "&amp;B237</f>
        <v>AT: 4x(5+3)</v>
      </c>
      <c r="B237" s="234" t="s">
        <v>501</v>
      </c>
      <c r="C237" s="160" t="n">
        <v>20</v>
      </c>
      <c r="D237" s="160" t="n">
        <f aca="false">C237*$D$180</f>
        <v>20</v>
      </c>
      <c r="E237" s="310" t="s">
        <v>582</v>
      </c>
    </row>
    <row collapsed="false" customFormat="false" customHeight="true" hidden="false" ht="12" outlineLevel="0" r="238">
      <c r="A238" s="92" t="str">
        <f aca="false">"AT: "&amp;B238</f>
        <v>AT: 5x(5+3)</v>
      </c>
      <c r="B238" s="234" t="s">
        <v>503</v>
      </c>
      <c r="C238" s="160" t="n">
        <v>25</v>
      </c>
      <c r="D238" s="160" t="n">
        <f aca="false">C238*$D$180</f>
        <v>25</v>
      </c>
      <c r="E238" s="310" t="s">
        <v>583</v>
      </c>
    </row>
    <row collapsed="false" customFormat="false" customHeight="true" hidden="false" ht="12" outlineLevel="0" r="239">
      <c r="A239" s="92" t="str">
        <f aca="false">"AT: "&amp;B239</f>
        <v>AT: 6x(5+3)</v>
      </c>
      <c r="B239" s="234" t="s">
        <v>505</v>
      </c>
      <c r="C239" s="160" t="n">
        <v>30</v>
      </c>
      <c r="D239" s="160" t="n">
        <f aca="false">C239*$D$180</f>
        <v>30</v>
      </c>
      <c r="E239" s="310" t="s">
        <v>584</v>
      </c>
    </row>
    <row collapsed="false" customFormat="false" customHeight="true" hidden="false" ht="12" outlineLevel="0" r="240">
      <c r="A240" s="92" t="str">
        <f aca="false">"AT: "&amp;B240</f>
        <v>AT: 7x(5+3)</v>
      </c>
      <c r="B240" s="234" t="s">
        <v>507</v>
      </c>
      <c r="C240" s="160" t="n">
        <v>35</v>
      </c>
      <c r="D240" s="160" t="n">
        <f aca="false">C240*$D$180</f>
        <v>35</v>
      </c>
      <c r="E240" s="310" t="s">
        <v>585</v>
      </c>
    </row>
    <row collapsed="false" customFormat="false" customHeight="true" hidden="false" ht="12" outlineLevel="0" r="241">
      <c r="A241" s="92" t="str">
        <f aca="false">"AT: "&amp;B241</f>
        <v>AT: 8x(5+3)</v>
      </c>
      <c r="B241" s="234" t="s">
        <v>586</v>
      </c>
      <c r="C241" s="160" t="n">
        <v>40</v>
      </c>
      <c r="D241" s="160" t="n">
        <f aca="false">C241*$D$180</f>
        <v>40</v>
      </c>
      <c r="E241" s="310" t="s">
        <v>587</v>
      </c>
    </row>
    <row collapsed="false" customFormat="false" customHeight="true" hidden="false" ht="12" outlineLevel="0" r="243">
      <c r="C243" s="160" t="s">
        <v>396</v>
      </c>
    </row>
    <row collapsed="false" customFormat="false" customHeight="true" hidden="false" ht="12" outlineLevel="0" r="244">
      <c r="A244" s="92" t="str">
        <f aca="false">"AT: "&amp;B244</f>
        <v>AT: 2+1+2…m</v>
      </c>
      <c r="B244" s="234" t="s">
        <v>588</v>
      </c>
      <c r="C244" s="160" t="s">
        <v>401</v>
      </c>
      <c r="D244" s="160" t="n">
        <v>16</v>
      </c>
      <c r="E244" s="310" t="s">
        <v>589</v>
      </c>
    </row>
    <row collapsed="false" customFormat="false" customHeight="true" hidden="false" ht="12" outlineLevel="0" r="245">
      <c r="A245" s="92" t="str">
        <f aca="false">"AT: "&amp;B245</f>
        <v>AT: 3+1+3…m</v>
      </c>
      <c r="B245" s="234" t="s">
        <v>400</v>
      </c>
      <c r="C245" s="160" t="s">
        <v>401</v>
      </c>
      <c r="D245" s="160" t="n">
        <v>15</v>
      </c>
      <c r="E245" s="310" t="s">
        <v>590</v>
      </c>
    </row>
    <row collapsed="false" customFormat="false" customHeight="true" hidden="false" ht="12" outlineLevel="0" r="248">
      <c r="A248" s="92" t="str">
        <f aca="false">"AT: "&amp;B248</f>
        <v>AT: 2x8(75+15)s</v>
      </c>
      <c r="B248" s="314" t="s">
        <v>591</v>
      </c>
      <c r="C248" s="92" t="n">
        <v>20</v>
      </c>
      <c r="D248" s="160" t="n">
        <f aca="false">C248*$D$180</f>
        <v>20</v>
      </c>
      <c r="E248" s="310" t="s">
        <v>592</v>
      </c>
    </row>
    <row collapsed="false" customFormat="false" customHeight="true" hidden="false" ht="12" outlineLevel="0" r="249">
      <c r="A249" s="92" t="str">
        <f aca="false">"AT: "&amp;B249</f>
        <v>AT: 1x8(75+15)s</v>
      </c>
      <c r="B249" s="314" t="s">
        <v>593</v>
      </c>
      <c r="C249" s="92" t="n">
        <v>10</v>
      </c>
      <c r="D249" s="160" t="n">
        <f aca="false">C249*$D$180</f>
        <v>10</v>
      </c>
      <c r="E249" s="310" t="s">
        <v>594</v>
      </c>
    </row>
    <row collapsed="false" customFormat="false" customHeight="true" hidden="false" ht="12" outlineLevel="0" r="250">
      <c r="B250" s="315" t="s">
        <v>429</v>
      </c>
      <c r="C250" s="92"/>
    </row>
    <row collapsed="false" customFormat="false" customHeight="true" hidden="false" ht="12" outlineLevel="0" r="251">
      <c r="B251" s="316"/>
      <c r="C251" s="317"/>
      <c r="D251" s="317"/>
      <c r="E251" s="318"/>
    </row>
    <row collapsed="false" customFormat="false" customHeight="true" hidden="false" ht="12" outlineLevel="0" r="252">
      <c r="B252" s="319" t="s">
        <v>84</v>
      </c>
    </row>
    <row collapsed="false" customFormat="false" customHeight="true" hidden="false" ht="12" outlineLevel="0" r="253">
      <c r="B253" s="320"/>
      <c r="D253" s="321" t="n">
        <v>2</v>
      </c>
    </row>
    <row collapsed="false" customFormat="false" customHeight="true" hidden="false" ht="12" outlineLevel="0" r="254">
      <c r="A254" s="92" t="str">
        <f aca="false">"Max: "&amp;B254</f>
        <v>Max: 1x4(30+30)s</v>
      </c>
      <c r="B254" s="313" t="s">
        <v>595</v>
      </c>
      <c r="C254" s="322" t="n">
        <v>2</v>
      </c>
      <c r="D254" s="160" t="n">
        <f aca="false">C254*$D$253</f>
        <v>4</v>
      </c>
      <c r="E254" s="310" t="s">
        <v>596</v>
      </c>
    </row>
    <row collapsed="false" customFormat="false" customHeight="true" hidden="false" ht="12" outlineLevel="0" r="255">
      <c r="A255" s="92" t="str">
        <f aca="false">"Max: "&amp;B255</f>
        <v>Max: 1x5(30+30)s</v>
      </c>
      <c r="B255" s="313" t="s">
        <v>597</v>
      </c>
      <c r="C255" s="322" t="n">
        <v>2.5</v>
      </c>
      <c r="D255" s="160" t="n">
        <f aca="false">C255*$D$253</f>
        <v>5</v>
      </c>
      <c r="E255" s="310" t="s">
        <v>598</v>
      </c>
    </row>
    <row collapsed="false" customFormat="false" customHeight="true" hidden="false" ht="12" outlineLevel="0" r="256">
      <c r="A256" s="92" t="str">
        <f aca="false">"Max: "&amp;B256</f>
        <v>Max: 1x6(30+30)s</v>
      </c>
      <c r="B256" s="313" t="s">
        <v>599</v>
      </c>
      <c r="C256" s="322" t="n">
        <v>3</v>
      </c>
      <c r="D256" s="160" t="n">
        <f aca="false">C256*$D$253</f>
        <v>6</v>
      </c>
      <c r="E256" s="310" t="s">
        <v>600</v>
      </c>
    </row>
    <row collapsed="false" customFormat="false" customHeight="true" hidden="false" ht="12" outlineLevel="0" r="257">
      <c r="A257" s="92" t="str">
        <f aca="false">"Max: "&amp;B257</f>
        <v>Max: 1x7(30+30)s</v>
      </c>
      <c r="B257" s="313" t="s">
        <v>601</v>
      </c>
      <c r="C257" s="322" t="n">
        <v>3.5</v>
      </c>
      <c r="D257" s="160" t="n">
        <f aca="false">C257*$D$253</f>
        <v>7</v>
      </c>
      <c r="E257" s="310" t="s">
        <v>602</v>
      </c>
    </row>
    <row collapsed="false" customFormat="false" customHeight="true" hidden="false" ht="12" outlineLevel="0" r="258">
      <c r="A258" s="92" t="str">
        <f aca="false">"Max: "&amp;B258</f>
        <v>Max: 1x8(30+30)s</v>
      </c>
      <c r="B258" s="313" t="s">
        <v>603</v>
      </c>
      <c r="C258" s="322" t="n">
        <v>4</v>
      </c>
      <c r="D258" s="160" t="n">
        <f aca="false">C258*$D$253</f>
        <v>8</v>
      </c>
      <c r="E258" s="310" t="s">
        <v>604</v>
      </c>
    </row>
    <row collapsed="false" customFormat="false" customHeight="true" hidden="false" ht="12" outlineLevel="0" r="259">
      <c r="A259" s="92" t="str">
        <f aca="false">"Max: "&amp;B259</f>
        <v>Max: 1x9(30+30)s</v>
      </c>
      <c r="B259" s="313" t="s">
        <v>605</v>
      </c>
      <c r="C259" s="322" t="n">
        <v>4.5</v>
      </c>
      <c r="D259" s="160" t="n">
        <f aca="false">C259*$D$253</f>
        <v>9</v>
      </c>
      <c r="E259" s="310" t="s">
        <v>606</v>
      </c>
    </row>
    <row collapsed="false" customFormat="false" customHeight="true" hidden="false" ht="12" outlineLevel="0" r="260">
      <c r="A260" s="92" t="str">
        <f aca="false">"Max: "&amp;B260</f>
        <v>Max: 1x10(30+30)s</v>
      </c>
      <c r="B260" s="313" t="s">
        <v>607</v>
      </c>
      <c r="C260" s="322" t="n">
        <v>5</v>
      </c>
      <c r="D260" s="160" t="n">
        <f aca="false">C260*$D$253</f>
        <v>10</v>
      </c>
      <c r="E260" s="310" t="s">
        <v>608</v>
      </c>
    </row>
    <row collapsed="false" customFormat="false" customHeight="true" hidden="false" ht="12" outlineLevel="0" r="261">
      <c r="B261" s="313"/>
      <c r="C261" s="322"/>
    </row>
    <row collapsed="false" customFormat="false" customHeight="true" hidden="false" ht="12" outlineLevel="0" r="262">
      <c r="B262" s="313"/>
      <c r="C262" s="322"/>
    </row>
    <row collapsed="false" customFormat="false" customHeight="true" hidden="false" ht="12" outlineLevel="0" r="263">
      <c r="A263" s="92" t="str">
        <f aca="false">"Max: "&amp;B263</f>
        <v>Max: 2x4(30+30)s</v>
      </c>
      <c r="B263" s="313" t="s">
        <v>609</v>
      </c>
      <c r="C263" s="322" t="n">
        <v>4</v>
      </c>
      <c r="D263" s="160" t="n">
        <f aca="false">C263*$D$253</f>
        <v>8</v>
      </c>
      <c r="E263" s="310" t="s">
        <v>610</v>
      </c>
    </row>
    <row collapsed="false" customFormat="false" customHeight="true" hidden="false" ht="12" outlineLevel="0" r="264">
      <c r="A264" s="92" t="str">
        <f aca="false">"Max: "&amp;B264</f>
        <v>Max: 2x5(30+30)s</v>
      </c>
      <c r="B264" s="313" t="s">
        <v>611</v>
      </c>
      <c r="C264" s="322" t="n">
        <v>5</v>
      </c>
      <c r="D264" s="160" t="n">
        <f aca="false">C264*$D$253</f>
        <v>10</v>
      </c>
      <c r="E264" s="310" t="s">
        <v>612</v>
      </c>
    </row>
    <row collapsed="false" customFormat="false" customHeight="true" hidden="false" ht="12" outlineLevel="0" r="265">
      <c r="A265" s="92" t="str">
        <f aca="false">"Max: "&amp;B265</f>
        <v>Max: 2x6(30+30)s</v>
      </c>
      <c r="B265" s="313" t="s">
        <v>613</v>
      </c>
      <c r="C265" s="322" t="n">
        <v>6</v>
      </c>
      <c r="D265" s="160" t="n">
        <f aca="false">C265*$D$253</f>
        <v>12</v>
      </c>
      <c r="E265" s="310" t="s">
        <v>614</v>
      </c>
    </row>
    <row collapsed="false" customFormat="false" customHeight="true" hidden="false" ht="12" outlineLevel="0" r="266">
      <c r="A266" s="92" t="str">
        <f aca="false">"Max: "&amp;B266</f>
        <v>Max: 2x7(30+30)s</v>
      </c>
      <c r="B266" s="313" t="s">
        <v>615</v>
      </c>
      <c r="C266" s="322" t="n">
        <v>7</v>
      </c>
      <c r="D266" s="160" t="n">
        <f aca="false">C266*$D$253</f>
        <v>14</v>
      </c>
      <c r="E266" s="310" t="s">
        <v>616</v>
      </c>
    </row>
    <row collapsed="false" customFormat="false" customHeight="true" hidden="false" ht="12" outlineLevel="0" r="267">
      <c r="A267" s="92" t="str">
        <f aca="false">"Max: "&amp;B267</f>
        <v>Max: 2x8(30+30)s</v>
      </c>
      <c r="B267" s="313" t="s">
        <v>617</v>
      </c>
      <c r="C267" s="322" t="n">
        <v>8</v>
      </c>
      <c r="D267" s="160" t="n">
        <f aca="false">C267*$D$253</f>
        <v>16</v>
      </c>
      <c r="E267" s="310" t="s">
        <v>618</v>
      </c>
    </row>
    <row collapsed="false" customFormat="false" customHeight="true" hidden="false" ht="12" outlineLevel="0" r="268">
      <c r="A268" s="92" t="str">
        <f aca="false">"Max: "&amp;B268</f>
        <v>Max: 2x9(30+30)s</v>
      </c>
      <c r="B268" s="313" t="s">
        <v>619</v>
      </c>
      <c r="C268" s="322" t="n">
        <v>9</v>
      </c>
      <c r="D268" s="160" t="n">
        <f aca="false">C268*$D$253</f>
        <v>18</v>
      </c>
      <c r="E268" s="310" t="s">
        <v>620</v>
      </c>
    </row>
    <row collapsed="false" customFormat="false" customHeight="true" hidden="false" ht="12" outlineLevel="0" r="269">
      <c r="A269" s="92" t="str">
        <f aca="false">"Max: "&amp;B269</f>
        <v>Max: 2x10(30+30)s</v>
      </c>
      <c r="B269" s="313" t="s">
        <v>621</v>
      </c>
      <c r="C269" s="322" t="n">
        <v>10</v>
      </c>
      <c r="D269" s="160" t="n">
        <f aca="false">C269*$D$253</f>
        <v>20</v>
      </c>
      <c r="E269" s="310" t="s">
        <v>622</v>
      </c>
    </row>
    <row collapsed="false" customFormat="false" customHeight="true" hidden="false" ht="12" outlineLevel="0" r="270">
      <c r="C270" s="322"/>
    </row>
    <row collapsed="false" customFormat="false" customHeight="true" hidden="false" ht="12" outlineLevel="0" r="271">
      <c r="C271" s="322"/>
    </row>
    <row collapsed="false" customFormat="false" customHeight="true" hidden="false" ht="12" outlineLevel="0" r="272">
      <c r="A272" s="92" t="str">
        <f aca="false">"Max: "&amp;B272</f>
        <v>Max: 3x8(30+30)s</v>
      </c>
      <c r="B272" s="313" t="s">
        <v>623</v>
      </c>
      <c r="C272" s="322" t="n">
        <v>12</v>
      </c>
      <c r="D272" s="160" t="n">
        <f aca="false">C272*$D$253</f>
        <v>24</v>
      </c>
      <c r="E272" s="310" t="s">
        <v>624</v>
      </c>
    </row>
    <row collapsed="false" customFormat="false" customHeight="true" hidden="false" ht="12" outlineLevel="0" r="273">
      <c r="A273" s="92" t="str">
        <f aca="false">"Max: "&amp;B273</f>
        <v>Max: 3x10(30+30)s</v>
      </c>
      <c r="B273" s="313" t="s">
        <v>625</v>
      </c>
      <c r="C273" s="322" t="n">
        <v>15</v>
      </c>
      <c r="D273" s="160" t="n">
        <f aca="false">C273*$D$253</f>
        <v>30</v>
      </c>
      <c r="E273" s="310" t="s">
        <v>626</v>
      </c>
    </row>
    <row collapsed="false" customFormat="false" customHeight="true" hidden="false" ht="12" outlineLevel="0" r="274">
      <c r="B274" s="313"/>
      <c r="C274" s="322"/>
    </row>
    <row collapsed="false" customFormat="false" customHeight="true" hidden="false" ht="12" outlineLevel="0" r="275">
      <c r="B275" s="320"/>
      <c r="C275" s="322"/>
    </row>
    <row collapsed="false" customFormat="false" customHeight="true" hidden="false" ht="12" outlineLevel="0" r="276">
      <c r="A276" s="92" t="str">
        <f aca="false">"Max: "&amp;B276</f>
        <v>Max: 1x4(40+20)s</v>
      </c>
      <c r="B276" s="234" t="s">
        <v>627</v>
      </c>
      <c r="C276" s="322" t="n">
        <v>2.66</v>
      </c>
      <c r="D276" s="160" t="n">
        <f aca="false">C276*$D$253</f>
        <v>5.32</v>
      </c>
      <c r="E276" s="310" t="s">
        <v>628</v>
      </c>
    </row>
    <row collapsed="false" customFormat="false" customHeight="true" hidden="false" ht="12" outlineLevel="0" r="277">
      <c r="A277" s="92" t="str">
        <f aca="false">"Max: "&amp;B277</f>
        <v>Max: 1x5(40+20)s</v>
      </c>
      <c r="B277" s="234" t="s">
        <v>629</v>
      </c>
      <c r="C277" s="322" t="n">
        <v>3.33</v>
      </c>
      <c r="D277" s="160" t="n">
        <f aca="false">C277*$D$253</f>
        <v>6.66</v>
      </c>
      <c r="E277" s="310" t="s">
        <v>630</v>
      </c>
    </row>
    <row collapsed="false" customFormat="false" customHeight="true" hidden="false" ht="12" outlineLevel="0" r="278">
      <c r="A278" s="92" t="str">
        <f aca="false">"Max: "&amp;B278</f>
        <v>Max: 1x6(40+20)s</v>
      </c>
      <c r="B278" s="234" t="s">
        <v>631</v>
      </c>
      <c r="C278" s="322" t="n">
        <v>4</v>
      </c>
      <c r="D278" s="160" t="n">
        <f aca="false">C278*$D$253</f>
        <v>8</v>
      </c>
      <c r="E278" s="310" t="s">
        <v>632</v>
      </c>
    </row>
    <row collapsed="false" customFormat="false" customHeight="true" hidden="false" ht="12" outlineLevel="0" r="279">
      <c r="A279" s="92" t="str">
        <f aca="false">"Max: "&amp;B279</f>
        <v>Max: 1x7(40+20)s</v>
      </c>
      <c r="B279" s="234" t="s">
        <v>633</v>
      </c>
      <c r="C279" s="322" t="n">
        <v>4.66</v>
      </c>
      <c r="D279" s="160" t="n">
        <f aca="false">C279*$D$253</f>
        <v>9.32</v>
      </c>
      <c r="E279" s="310" t="s">
        <v>634</v>
      </c>
    </row>
    <row collapsed="false" customFormat="false" customHeight="true" hidden="false" ht="12" outlineLevel="0" r="280">
      <c r="A280" s="92" t="str">
        <f aca="false">"Max: "&amp;B280</f>
        <v>Max: 1x8(40+20)s</v>
      </c>
      <c r="B280" s="234" t="s">
        <v>635</v>
      </c>
      <c r="C280" s="322" t="n">
        <v>5.33</v>
      </c>
      <c r="D280" s="160" t="n">
        <f aca="false">C280*$D$253</f>
        <v>10.66</v>
      </c>
      <c r="E280" s="310" t="s">
        <v>636</v>
      </c>
    </row>
    <row collapsed="false" customFormat="false" customHeight="true" hidden="false" ht="12" outlineLevel="0" r="281">
      <c r="A281" s="92" t="str">
        <f aca="false">"Max: "&amp;B281</f>
        <v>Max: 1x9(40+20)s</v>
      </c>
      <c r="B281" s="234" t="s">
        <v>637</v>
      </c>
      <c r="C281" s="322" t="n">
        <v>6</v>
      </c>
      <c r="D281" s="160" t="n">
        <f aca="false">C281*$D$253</f>
        <v>12</v>
      </c>
      <c r="E281" s="310" t="s">
        <v>638</v>
      </c>
    </row>
    <row collapsed="false" customFormat="false" customHeight="true" hidden="false" ht="12" outlineLevel="0" r="282">
      <c r="A282" s="92" t="str">
        <f aca="false">"Max: "&amp;B282</f>
        <v>Max: 1x10(40+20)s</v>
      </c>
      <c r="B282" s="234" t="s">
        <v>639</v>
      </c>
      <c r="C282" s="322" t="n">
        <v>6.66</v>
      </c>
      <c r="D282" s="160" t="n">
        <f aca="false">C282*$D$253</f>
        <v>13.32</v>
      </c>
      <c r="E282" s="310" t="s">
        <v>640</v>
      </c>
    </row>
    <row collapsed="false" customFormat="false" customHeight="true" hidden="false" ht="12" outlineLevel="0" r="283">
      <c r="B283" s="320"/>
      <c r="C283" s="322"/>
    </row>
    <row collapsed="false" customFormat="false" customHeight="true" hidden="false" ht="12" outlineLevel="0" r="284">
      <c r="A284" s="92" t="str">
        <f aca="false">"Max: "&amp;B284</f>
        <v>Max: 2x4(40+20)s</v>
      </c>
      <c r="B284" s="234" t="s">
        <v>641</v>
      </c>
      <c r="C284" s="322" t="n">
        <v>5.33</v>
      </c>
      <c r="D284" s="160" t="n">
        <f aca="false">C284*$D$253</f>
        <v>10.66</v>
      </c>
      <c r="E284" s="310" t="s">
        <v>642</v>
      </c>
    </row>
    <row collapsed="false" customFormat="false" customHeight="true" hidden="false" ht="12" outlineLevel="0" r="285">
      <c r="A285" s="92" t="str">
        <f aca="false">"Max: "&amp;B285</f>
        <v>Max: 2x5(40+20)s</v>
      </c>
      <c r="B285" s="234" t="s">
        <v>643</v>
      </c>
      <c r="C285" s="322" t="n">
        <v>6.66</v>
      </c>
      <c r="D285" s="160" t="n">
        <f aca="false">C285*$D$253</f>
        <v>13.32</v>
      </c>
      <c r="E285" s="310" t="s">
        <v>644</v>
      </c>
    </row>
    <row collapsed="false" customFormat="false" customHeight="true" hidden="false" ht="12" outlineLevel="0" r="286">
      <c r="A286" s="92" t="str">
        <f aca="false">"Max: "&amp;B286</f>
        <v>Max: 2x6(40+20)s</v>
      </c>
      <c r="B286" s="234" t="s">
        <v>645</v>
      </c>
      <c r="C286" s="322" t="n">
        <v>8</v>
      </c>
      <c r="D286" s="160" t="n">
        <f aca="false">C286*$D$253</f>
        <v>16</v>
      </c>
      <c r="E286" s="310" t="s">
        <v>646</v>
      </c>
    </row>
    <row collapsed="false" customFormat="false" customHeight="true" hidden="false" ht="12" outlineLevel="0" r="287">
      <c r="A287" s="92" t="str">
        <f aca="false">"Max: "&amp;B287</f>
        <v>Max: 2x7(40+20)s</v>
      </c>
      <c r="B287" s="234" t="s">
        <v>647</v>
      </c>
      <c r="C287" s="322" t="n">
        <v>9.33</v>
      </c>
      <c r="D287" s="160" t="n">
        <f aca="false">C287*$D$253</f>
        <v>18.66</v>
      </c>
      <c r="E287" s="310" t="s">
        <v>648</v>
      </c>
    </row>
    <row collapsed="false" customFormat="false" customHeight="true" hidden="false" ht="12" outlineLevel="0" r="288">
      <c r="A288" s="92" t="str">
        <f aca="false">"Max: "&amp;B288</f>
        <v>Max: 2x8(40+20)s</v>
      </c>
      <c r="B288" s="234" t="s">
        <v>649</v>
      </c>
      <c r="C288" s="322" t="n">
        <v>10.66</v>
      </c>
      <c r="D288" s="160" t="n">
        <f aca="false">C288*$D$253</f>
        <v>21.32</v>
      </c>
      <c r="E288" s="310" t="s">
        <v>650</v>
      </c>
    </row>
    <row collapsed="false" customFormat="false" customHeight="true" hidden="false" ht="12" outlineLevel="0" r="289">
      <c r="A289" s="92" t="str">
        <f aca="false">"Max: "&amp;B289</f>
        <v>Max: 2x9(40+20)s</v>
      </c>
      <c r="B289" s="234" t="s">
        <v>651</v>
      </c>
      <c r="C289" s="322" t="n">
        <v>12</v>
      </c>
      <c r="D289" s="160" t="n">
        <f aca="false">C289*$D$253</f>
        <v>24</v>
      </c>
      <c r="E289" s="310" t="s">
        <v>652</v>
      </c>
    </row>
    <row collapsed="false" customFormat="false" customHeight="true" hidden="false" ht="12" outlineLevel="0" r="290">
      <c r="A290" s="92" t="str">
        <f aca="false">"Max: "&amp;B290</f>
        <v>Max: 2x10(40+20)s</v>
      </c>
      <c r="B290" s="234" t="s">
        <v>222</v>
      </c>
      <c r="C290" s="322" t="n">
        <v>13.33</v>
      </c>
      <c r="D290" s="160" t="n">
        <f aca="false">C290*$D$253</f>
        <v>26.66</v>
      </c>
      <c r="E290" s="310" t="s">
        <v>653</v>
      </c>
    </row>
    <row collapsed="false" customFormat="false" customHeight="true" hidden="false" ht="12" outlineLevel="0" r="291">
      <c r="C291" s="322"/>
    </row>
    <row collapsed="false" customFormat="false" customHeight="true" hidden="false" ht="12" outlineLevel="0" r="292">
      <c r="A292" s="92" t="str">
        <f aca="false">"Max: "&amp;B292</f>
        <v>Max: 3x4(40+20)s</v>
      </c>
      <c r="B292" s="234" t="s">
        <v>654</v>
      </c>
      <c r="C292" s="322" t="n">
        <v>8</v>
      </c>
      <c r="D292" s="160" t="n">
        <f aca="false">C292*$D$253</f>
        <v>16</v>
      </c>
      <c r="E292" s="310" t="s">
        <v>655</v>
      </c>
    </row>
    <row collapsed="false" customFormat="false" customHeight="true" hidden="false" ht="12" outlineLevel="0" r="293">
      <c r="A293" s="92" t="str">
        <f aca="false">"Max: "&amp;B293</f>
        <v>Max: 3x5(40+20)s</v>
      </c>
      <c r="B293" s="234" t="s">
        <v>656</v>
      </c>
      <c r="C293" s="322" t="n">
        <v>10</v>
      </c>
      <c r="D293" s="160" t="n">
        <f aca="false">C293*$D$253</f>
        <v>20</v>
      </c>
      <c r="E293" s="310" t="s">
        <v>657</v>
      </c>
    </row>
    <row collapsed="false" customFormat="false" customHeight="true" hidden="false" ht="12" outlineLevel="0" r="294">
      <c r="A294" s="92" t="str">
        <f aca="false">"Max: "&amp;B294</f>
        <v>Max: 3x6(40+20)s</v>
      </c>
      <c r="B294" s="234" t="s">
        <v>658</v>
      </c>
      <c r="C294" s="322" t="n">
        <v>12</v>
      </c>
      <c r="D294" s="160" t="n">
        <f aca="false">C294*$D$253</f>
        <v>24</v>
      </c>
      <c r="E294" s="310" t="s">
        <v>659</v>
      </c>
    </row>
    <row collapsed="false" customFormat="false" customHeight="true" hidden="false" ht="12" outlineLevel="0" r="295">
      <c r="A295" s="92" t="str">
        <f aca="false">"Max: "&amp;B295</f>
        <v>Max: 3x7(40+20)s</v>
      </c>
      <c r="B295" s="234" t="s">
        <v>660</v>
      </c>
      <c r="C295" s="322" t="n">
        <v>14</v>
      </c>
      <c r="D295" s="160" t="n">
        <f aca="false">C295*$D$253</f>
        <v>28</v>
      </c>
      <c r="E295" s="310" t="s">
        <v>661</v>
      </c>
    </row>
    <row collapsed="false" customFormat="false" customHeight="true" hidden="false" ht="12" outlineLevel="0" r="296">
      <c r="A296" s="92" t="str">
        <f aca="false">"Max: "&amp;B296</f>
        <v>Max: 3x8(40+20)s</v>
      </c>
      <c r="B296" s="234" t="s">
        <v>662</v>
      </c>
      <c r="C296" s="322" t="n">
        <v>16</v>
      </c>
      <c r="D296" s="160" t="n">
        <f aca="false">C296*$D$253</f>
        <v>32</v>
      </c>
      <c r="E296" s="310" t="s">
        <v>663</v>
      </c>
    </row>
    <row collapsed="false" customFormat="false" customHeight="true" hidden="false" ht="12" outlineLevel="0" r="297">
      <c r="C297" s="322"/>
    </row>
    <row collapsed="false" customFormat="false" customHeight="true" hidden="false" ht="12" outlineLevel="0" r="298">
      <c r="A298" s="92" t="str">
        <f aca="false">"Max: "&amp;B298</f>
        <v>Max: 1x1m</v>
      </c>
      <c r="B298" s="234" t="s">
        <v>664</v>
      </c>
      <c r="C298" s="322" t="n">
        <v>1</v>
      </c>
      <c r="D298" s="160" t="n">
        <f aca="false">C298*$D$253</f>
        <v>2</v>
      </c>
      <c r="E298" s="310" t="s">
        <v>665</v>
      </c>
    </row>
    <row collapsed="false" customFormat="false" customHeight="true" hidden="false" ht="12" outlineLevel="0" r="299">
      <c r="A299" s="92" t="str">
        <f aca="false">"Max: "&amp;B299</f>
        <v>Max: 2x1m</v>
      </c>
      <c r="B299" s="234" t="s">
        <v>666</v>
      </c>
      <c r="C299" s="322" t="n">
        <v>2</v>
      </c>
      <c r="D299" s="160" t="n">
        <f aca="false">C299*$D$253</f>
        <v>4</v>
      </c>
      <c r="E299" s="310" t="s">
        <v>667</v>
      </c>
    </row>
    <row collapsed="false" customFormat="false" customHeight="true" hidden="false" ht="12" outlineLevel="0" r="300">
      <c r="A300" s="92" t="str">
        <f aca="false">"Max: "&amp;B300</f>
        <v>Max: 3x1m</v>
      </c>
      <c r="B300" s="234" t="s">
        <v>668</v>
      </c>
      <c r="C300" s="322" t="n">
        <v>3</v>
      </c>
      <c r="D300" s="160" t="n">
        <f aca="false">C300*$D$253</f>
        <v>6</v>
      </c>
      <c r="E300" s="310" t="s">
        <v>669</v>
      </c>
    </row>
    <row collapsed="false" customFormat="false" customHeight="true" hidden="false" ht="12" outlineLevel="0" r="301">
      <c r="A301" s="92" t="str">
        <f aca="false">"Max: "&amp;B301</f>
        <v>Max: 4x1m</v>
      </c>
      <c r="B301" s="234" t="s">
        <v>670</v>
      </c>
      <c r="C301" s="322" t="n">
        <v>4</v>
      </c>
      <c r="D301" s="160" t="n">
        <f aca="false">C301*$D$253</f>
        <v>8</v>
      </c>
      <c r="E301" s="310" t="s">
        <v>671</v>
      </c>
    </row>
    <row collapsed="false" customFormat="false" customHeight="true" hidden="false" ht="12" outlineLevel="0" r="302">
      <c r="A302" s="92" t="str">
        <f aca="false">"Max: "&amp;B302</f>
        <v>Max: 5x1m</v>
      </c>
      <c r="B302" s="234" t="s">
        <v>672</v>
      </c>
      <c r="C302" s="322" t="n">
        <v>5</v>
      </c>
      <c r="D302" s="160" t="n">
        <f aca="false">C302*$D$253</f>
        <v>10</v>
      </c>
      <c r="E302" s="310" t="s">
        <v>673</v>
      </c>
    </row>
    <row collapsed="false" customFormat="false" customHeight="true" hidden="false" ht="12" outlineLevel="0" r="303">
      <c r="A303" s="92" t="str">
        <f aca="false">"Max: "&amp;B303</f>
        <v>Max: 6x1m</v>
      </c>
      <c r="B303" s="234" t="s">
        <v>674</v>
      </c>
      <c r="C303" s="322" t="n">
        <v>6</v>
      </c>
      <c r="D303" s="160" t="n">
        <f aca="false">C303*$D$253</f>
        <v>12</v>
      </c>
      <c r="E303" s="310" t="s">
        <v>675</v>
      </c>
    </row>
    <row collapsed="false" customFormat="false" customHeight="true" hidden="false" ht="12" outlineLevel="0" r="304">
      <c r="A304" s="92" t="str">
        <f aca="false">"Max: "&amp;B304</f>
        <v>Max: 7x1m</v>
      </c>
      <c r="B304" s="234" t="s">
        <v>676</v>
      </c>
      <c r="C304" s="322" t="n">
        <v>7</v>
      </c>
      <c r="D304" s="160" t="n">
        <f aca="false">C304*$D$253</f>
        <v>14</v>
      </c>
      <c r="E304" s="310" t="s">
        <v>677</v>
      </c>
    </row>
    <row collapsed="false" customFormat="false" customHeight="true" hidden="false" ht="12" outlineLevel="0" r="305">
      <c r="A305" s="92" t="str">
        <f aca="false">"Max: "&amp;B305</f>
        <v>Max: 8x1m</v>
      </c>
      <c r="B305" s="234" t="s">
        <v>678</v>
      </c>
      <c r="C305" s="322" t="n">
        <v>8</v>
      </c>
      <c r="D305" s="160" t="n">
        <f aca="false">C305*$D$253</f>
        <v>16</v>
      </c>
      <c r="E305" s="310" t="s">
        <v>679</v>
      </c>
    </row>
    <row collapsed="false" customFormat="false" customHeight="true" hidden="false" ht="12" outlineLevel="0" r="306">
      <c r="C306" s="322"/>
    </row>
    <row collapsed="false" customFormat="false" customHeight="true" hidden="false" ht="12" outlineLevel="0" r="307">
      <c r="C307" s="322"/>
    </row>
    <row collapsed="false" customFormat="false" customHeight="true" hidden="false" ht="12" outlineLevel="0" r="308">
      <c r="A308" s="92" t="str">
        <f aca="false">"Max: "&amp;B308</f>
        <v>Max: 1x2m</v>
      </c>
      <c r="B308" s="234" t="s">
        <v>453</v>
      </c>
      <c r="C308" s="322" t="n">
        <v>2</v>
      </c>
      <c r="D308" s="160" t="n">
        <f aca="false">C308*$D$253</f>
        <v>4</v>
      </c>
      <c r="E308" s="310" t="s">
        <v>680</v>
      </c>
    </row>
    <row collapsed="false" customFormat="false" customHeight="true" hidden="false" ht="12" outlineLevel="0" r="309">
      <c r="A309" s="92" t="str">
        <f aca="false">"Max: "&amp;B309</f>
        <v>Max: 2x2m</v>
      </c>
      <c r="B309" s="234" t="s">
        <v>681</v>
      </c>
      <c r="C309" s="322" t="n">
        <v>4</v>
      </c>
      <c r="D309" s="160" t="n">
        <f aca="false">C309*$D$253</f>
        <v>8</v>
      </c>
      <c r="E309" s="310" t="s">
        <v>682</v>
      </c>
    </row>
    <row collapsed="false" customFormat="false" customHeight="true" hidden="false" ht="12" outlineLevel="0" r="310">
      <c r="A310" s="92" t="str">
        <f aca="false">"Max: "&amp;B310</f>
        <v>Max: 3x2m</v>
      </c>
      <c r="B310" s="234" t="s">
        <v>683</v>
      </c>
      <c r="C310" s="322" t="n">
        <v>6</v>
      </c>
      <c r="D310" s="160" t="n">
        <f aca="false">C310*$D$253</f>
        <v>12</v>
      </c>
      <c r="E310" s="310" t="s">
        <v>684</v>
      </c>
    </row>
    <row collapsed="false" customFormat="false" customHeight="true" hidden="false" ht="12" outlineLevel="0" r="311">
      <c r="A311" s="92" t="str">
        <f aca="false">"Max: "&amp;B311</f>
        <v>Max: 4x2m</v>
      </c>
      <c r="B311" s="234" t="s">
        <v>685</v>
      </c>
      <c r="C311" s="322" t="n">
        <v>8</v>
      </c>
      <c r="D311" s="160" t="n">
        <f aca="false">C311*$D$253</f>
        <v>16</v>
      </c>
      <c r="E311" s="310" t="s">
        <v>686</v>
      </c>
    </row>
    <row collapsed="false" customFormat="false" customHeight="true" hidden="false" ht="12" outlineLevel="0" r="312">
      <c r="A312" s="92" t="str">
        <f aca="false">"Max: "&amp;B312</f>
        <v>Max: 5x2m</v>
      </c>
      <c r="B312" s="234" t="s">
        <v>687</v>
      </c>
      <c r="C312" s="322" t="n">
        <v>10</v>
      </c>
      <c r="D312" s="160" t="n">
        <f aca="false">C312*$D$253</f>
        <v>20</v>
      </c>
      <c r="E312" s="310" t="s">
        <v>688</v>
      </c>
    </row>
    <row collapsed="false" customFormat="false" customHeight="true" hidden="false" ht="12" outlineLevel="0" r="313">
      <c r="A313" s="92" t="str">
        <f aca="false">"Max: "&amp;B313</f>
        <v>Max: 6x2m</v>
      </c>
      <c r="B313" s="234" t="s">
        <v>689</v>
      </c>
      <c r="C313" s="322" t="n">
        <v>12</v>
      </c>
      <c r="D313" s="160" t="n">
        <f aca="false">C313*$D$253</f>
        <v>24</v>
      </c>
      <c r="E313" s="310" t="s">
        <v>690</v>
      </c>
    </row>
    <row collapsed="false" customFormat="false" customHeight="true" hidden="false" ht="12" outlineLevel="0" r="314">
      <c r="C314" s="322"/>
    </row>
    <row collapsed="false" customFormat="false" customHeight="true" hidden="false" ht="12" outlineLevel="0" r="315">
      <c r="A315" s="92" t="str">
        <f aca="false">"Max: "&amp;B315</f>
        <v>Max: 1x3m</v>
      </c>
      <c r="B315" s="234" t="s">
        <v>455</v>
      </c>
      <c r="C315" s="322" t="n">
        <v>3</v>
      </c>
      <c r="D315" s="160" t="n">
        <f aca="false">C315*$D$253</f>
        <v>6</v>
      </c>
      <c r="E315" s="310" t="s">
        <v>691</v>
      </c>
    </row>
    <row collapsed="false" customFormat="false" customHeight="true" hidden="false" ht="12" outlineLevel="0" r="316">
      <c r="A316" s="92" t="str">
        <f aca="false">"Max: "&amp;B316</f>
        <v>Max: 2x3m</v>
      </c>
      <c r="B316" s="234" t="s">
        <v>212</v>
      </c>
      <c r="C316" s="322" t="n">
        <v>6</v>
      </c>
      <c r="D316" s="160" t="n">
        <f aca="false">C316*$D$253</f>
        <v>12</v>
      </c>
      <c r="E316" s="310" t="s">
        <v>692</v>
      </c>
    </row>
    <row collapsed="false" customFormat="false" customHeight="true" hidden="false" ht="12" outlineLevel="0" r="317">
      <c r="A317" s="92" t="str">
        <f aca="false">"Max: "&amp;B317</f>
        <v>Max: 3x3m</v>
      </c>
      <c r="B317" s="234" t="s">
        <v>475</v>
      </c>
      <c r="C317" s="322" t="n">
        <v>9</v>
      </c>
      <c r="D317" s="160" t="n">
        <f aca="false">C317*$D$253</f>
        <v>18</v>
      </c>
      <c r="E317" s="310" t="s">
        <v>693</v>
      </c>
    </row>
    <row collapsed="false" customFormat="false" customHeight="true" hidden="false" ht="12" outlineLevel="0" r="318">
      <c r="A318" s="92" t="str">
        <f aca="false">"Max: "&amp;B318</f>
        <v>Max: 4x3m</v>
      </c>
      <c r="B318" s="234" t="s">
        <v>485</v>
      </c>
      <c r="C318" s="322" t="n">
        <v>12</v>
      </c>
      <c r="D318" s="160" t="n">
        <f aca="false">C318*$D$253</f>
        <v>24</v>
      </c>
      <c r="E318" s="310" t="s">
        <v>694</v>
      </c>
    </row>
    <row collapsed="false" customFormat="false" customHeight="true" hidden="false" ht="12" outlineLevel="0" r="319">
      <c r="A319" s="92" t="str">
        <f aca="false">"Max: "&amp;B319</f>
        <v>Max: 5x3m</v>
      </c>
      <c r="B319" s="234" t="s">
        <v>695</v>
      </c>
      <c r="C319" s="322" t="n">
        <v>15</v>
      </c>
      <c r="D319" s="160" t="n">
        <f aca="false">C319*$D$253</f>
        <v>30</v>
      </c>
      <c r="E319" s="310" t="s">
        <v>696</v>
      </c>
    </row>
    <row collapsed="false" customFormat="false" customHeight="true" hidden="false" ht="12" outlineLevel="0" r="320">
      <c r="A320" s="92" t="str">
        <f aca="false">"Max: "&amp;B320</f>
        <v>Max: 6x3m</v>
      </c>
      <c r="B320" s="234" t="s">
        <v>697</v>
      </c>
      <c r="C320" s="322" t="n">
        <v>18</v>
      </c>
      <c r="D320" s="160" t="n">
        <f aca="false">C320*$D$253</f>
        <v>36</v>
      </c>
      <c r="E320" s="310" t="s">
        <v>698</v>
      </c>
    </row>
    <row collapsed="false" customFormat="false" customHeight="true" hidden="false" ht="12" outlineLevel="0" r="321">
      <c r="C321" s="322"/>
    </row>
    <row collapsed="false" customFormat="false" customHeight="true" hidden="false" ht="12" outlineLevel="0" r="322">
      <c r="A322" s="92" t="str">
        <f aca="false">"Max: "&amp;B322</f>
        <v>Max: 1x4m</v>
      </c>
      <c r="B322" s="234" t="s">
        <v>179</v>
      </c>
      <c r="C322" s="322" t="n">
        <v>4</v>
      </c>
      <c r="D322" s="160" t="n">
        <f aca="false">C322*$D$253</f>
        <v>8</v>
      </c>
      <c r="E322" s="310" t="s">
        <v>699</v>
      </c>
    </row>
    <row collapsed="false" customFormat="false" customHeight="true" hidden="false" ht="12" outlineLevel="0" r="323">
      <c r="A323" s="92" t="str">
        <f aca="false">"Max: "&amp;B323</f>
        <v>Max: 2x4m</v>
      </c>
      <c r="B323" s="234" t="s">
        <v>193</v>
      </c>
      <c r="C323" s="322" t="n">
        <v>8</v>
      </c>
      <c r="D323" s="160" t="n">
        <f aca="false">C323*$D$253</f>
        <v>16</v>
      </c>
      <c r="E323" s="310" t="s">
        <v>272</v>
      </c>
    </row>
    <row collapsed="false" customFormat="false" customHeight="true" hidden="false" ht="12" outlineLevel="0" r="324">
      <c r="A324" s="92" t="str">
        <f aca="false">"Max: "&amp;B324</f>
        <v>Max: 3x4m</v>
      </c>
      <c r="B324" s="234" t="s">
        <v>477</v>
      </c>
      <c r="C324" s="322" t="n">
        <v>12</v>
      </c>
      <c r="D324" s="160" t="n">
        <f aca="false">C324*$D$253</f>
        <v>24</v>
      </c>
      <c r="E324" s="310" t="s">
        <v>700</v>
      </c>
    </row>
    <row collapsed="false" customFormat="false" customHeight="true" hidden="false" ht="12" outlineLevel="0" r="325">
      <c r="A325" s="92" t="str">
        <f aca="false">"Max: "&amp;B325</f>
        <v>Max: 4x4m</v>
      </c>
      <c r="B325" s="234" t="s">
        <v>215</v>
      </c>
      <c r="C325" s="322" t="n">
        <v>16</v>
      </c>
      <c r="D325" s="160" t="n">
        <f aca="false">C325*$D$253</f>
        <v>32</v>
      </c>
      <c r="E325" s="310" t="s">
        <v>701</v>
      </c>
    </row>
    <row collapsed="false" customFormat="false" customHeight="true" hidden="false" ht="12" outlineLevel="0" r="326">
      <c r="C326" s="322"/>
    </row>
    <row collapsed="false" customFormat="false" customHeight="true" hidden="false" ht="12" outlineLevel="0" r="327">
      <c r="B327" s="313"/>
      <c r="C327" s="322"/>
    </row>
    <row collapsed="false" customFormat="false" customHeight="true" hidden="false" ht="12" outlineLevel="0" r="328">
      <c r="B328" s="313"/>
      <c r="C328" s="322"/>
    </row>
    <row collapsed="false" customFormat="false" customHeight="true" hidden="false" ht="12" outlineLevel="0" r="329">
      <c r="A329" s="92" t="str">
        <f aca="false">"Max: "&amp;B329</f>
        <v>Max: 2x15(30+10)s</v>
      </c>
      <c r="B329" s="313" t="s">
        <v>702</v>
      </c>
      <c r="C329" s="322" t="n">
        <v>15</v>
      </c>
      <c r="D329" s="160" t="n">
        <f aca="false">C329*$D$253</f>
        <v>30</v>
      </c>
      <c r="E329" s="310" t="s">
        <v>703</v>
      </c>
    </row>
    <row collapsed="false" customFormat="false" customHeight="true" hidden="false" ht="12" outlineLevel="0" r="330">
      <c r="A330" s="92" t="str">
        <f aca="false">"Max: "&amp;B330</f>
        <v>Max: 2x30(10+10)s</v>
      </c>
      <c r="B330" s="313" t="s">
        <v>704</v>
      </c>
      <c r="C330" s="322" t="n">
        <v>10</v>
      </c>
      <c r="D330" s="160" t="n">
        <f aca="false">C330*$D$253</f>
        <v>20</v>
      </c>
      <c r="E330" s="310" t="s">
        <v>705</v>
      </c>
    </row>
    <row collapsed="false" customFormat="false" customHeight="true" hidden="false" ht="12" outlineLevel="0" r="331">
      <c r="A331" s="92" t="str">
        <f aca="false">"Max: "&amp;B331</f>
        <v>Max: 2x20(15+15)s</v>
      </c>
      <c r="B331" s="314" t="s">
        <v>706</v>
      </c>
      <c r="C331" s="322" t="n">
        <v>10</v>
      </c>
      <c r="D331" s="160" t="n">
        <f aca="false">C331*$D$253</f>
        <v>20</v>
      </c>
      <c r="E331" s="310" t="s">
        <v>707</v>
      </c>
    </row>
    <row collapsed="false" customFormat="false" customHeight="true" hidden="false" ht="12" outlineLevel="0" r="332">
      <c r="A332" s="92" t="str">
        <f aca="false">"Max: "&amp;B332</f>
        <v>Max: 2x20(30+15)s</v>
      </c>
      <c r="B332" s="314" t="s">
        <v>708</v>
      </c>
      <c r="C332" s="322" t="n">
        <v>20</v>
      </c>
      <c r="D332" s="160" t="n">
        <f aca="false">C332*$D$253</f>
        <v>40</v>
      </c>
      <c r="E332" s="310" t="s">
        <v>709</v>
      </c>
    </row>
    <row collapsed="false" customFormat="false" customHeight="true" hidden="false" ht="12" outlineLevel="0" r="333">
      <c r="A333" s="92" t="str">
        <f aca="false">"Max: "&amp;B333</f>
        <v>Max: 3x30(15+5)s</v>
      </c>
      <c r="B333" s="314" t="s">
        <v>710</v>
      </c>
      <c r="C333" s="322" t="n">
        <v>22.5</v>
      </c>
      <c r="D333" s="160" t="n">
        <f aca="false">C333*$D$253</f>
        <v>45</v>
      </c>
      <c r="E333" s="310" t="s">
        <v>711</v>
      </c>
    </row>
    <row collapsed="false" customFormat="false" customHeight="true" hidden="false" ht="12" outlineLevel="0" r="334">
      <c r="A334" s="92" t="str">
        <f aca="false">"Max: "&amp;B334</f>
        <v>Max: 8x(30+30)s</v>
      </c>
      <c r="B334" s="314" t="s">
        <v>712</v>
      </c>
      <c r="C334" s="322" t="n">
        <v>4</v>
      </c>
      <c r="D334" s="160" t="n">
        <f aca="false">C334*$D$253</f>
        <v>8</v>
      </c>
      <c r="E334" s="310" t="s">
        <v>713</v>
      </c>
    </row>
    <row collapsed="false" customFormat="false" customHeight="true" hidden="false" ht="12" outlineLevel="0" r="335">
      <c r="A335" s="92" t="str">
        <f aca="false">"Max: "&amp;B335</f>
        <v>Max: 10x(30+30)s</v>
      </c>
      <c r="B335" s="314" t="s">
        <v>714</v>
      </c>
      <c r="C335" s="322" t="n">
        <v>5</v>
      </c>
      <c r="D335" s="160" t="n">
        <f aca="false">C335*$D$253</f>
        <v>10</v>
      </c>
      <c r="E335" s="310" t="s">
        <v>715</v>
      </c>
    </row>
    <row collapsed="false" customFormat="false" customHeight="true" hidden="false" ht="12" outlineLevel="0" r="336">
      <c r="A336" s="92" t="str">
        <f aca="false">"Max: "&amp;B336</f>
        <v>Max: 2x30(20+10)s</v>
      </c>
      <c r="B336" s="323" t="s">
        <v>716</v>
      </c>
      <c r="C336" s="322" t="n">
        <v>19.8</v>
      </c>
      <c r="D336" s="160" t="n">
        <f aca="false">C336*$D$253</f>
        <v>39.6</v>
      </c>
      <c r="E336" s="310" t="s">
        <v>717</v>
      </c>
    </row>
    <row collapsed="false" customFormat="false" customHeight="true" hidden="false" ht="12" outlineLevel="0" r="337">
      <c r="A337" s="92" t="str">
        <f aca="false">"Max: "&amp;B337</f>
        <v>Max: 2x5(90+90)s</v>
      </c>
      <c r="B337" s="313" t="s">
        <v>718</v>
      </c>
      <c r="C337" s="322" t="n">
        <v>15</v>
      </c>
      <c r="D337" s="160" t="n">
        <f aca="false">C337*$D$253</f>
        <v>30</v>
      </c>
      <c r="E337" s="310" t="s">
        <v>719</v>
      </c>
    </row>
    <row collapsed="false" customFormat="false" customHeight="true" hidden="false" ht="12" outlineLevel="0" r="338">
      <c r="A338" s="92" t="str">
        <f aca="false">"Max: "&amp;B338</f>
        <v>Max: 3x10(30+15)s</v>
      </c>
      <c r="B338" s="324" t="s">
        <v>720</v>
      </c>
      <c r="C338" s="322" t="n">
        <v>15</v>
      </c>
      <c r="D338" s="160" t="n">
        <f aca="false">C338*$D$253</f>
        <v>30</v>
      </c>
      <c r="E338" s="310" t="s">
        <v>721</v>
      </c>
    </row>
    <row collapsed="false" customFormat="false" customHeight="true" hidden="false" ht="12" outlineLevel="0" r="339">
      <c r="B339" s="313"/>
      <c r="C339" s="322"/>
    </row>
    <row collapsed="false" customFormat="false" customHeight="true" hidden="false" ht="12" outlineLevel="0" r="340">
      <c r="B340" s="313"/>
      <c r="C340" s="322"/>
    </row>
    <row collapsed="false" customFormat="false" customHeight="true" hidden="false" ht="12" outlineLevel="0" r="341">
      <c r="A341" s="92" t="str">
        <f aca="false">"Max: "&amp;B341</f>
        <v>Max: 1x(2-3-10)m</v>
      </c>
      <c r="B341" s="313" t="s">
        <v>722</v>
      </c>
      <c r="C341" s="322" t="s">
        <v>723</v>
      </c>
      <c r="D341" s="160" t="n">
        <v>14.7</v>
      </c>
      <c r="E341" s="310" t="s">
        <v>724</v>
      </c>
    </row>
    <row collapsed="false" customFormat="false" customHeight="true" hidden="false" ht="12" outlineLevel="0" r="342">
      <c r="A342" s="92" t="str">
        <f aca="false">"Max: "&amp;B342</f>
        <v>Max: 1x(2-3-5)m</v>
      </c>
      <c r="B342" s="313" t="s">
        <v>725</v>
      </c>
      <c r="C342" s="322" t="s">
        <v>726</v>
      </c>
      <c r="D342" s="160" t="n">
        <v>10.8</v>
      </c>
      <c r="E342" s="310" t="s">
        <v>727</v>
      </c>
    </row>
    <row collapsed="false" customFormat="false" customHeight="true" hidden="false" ht="12" outlineLevel="0" r="343">
      <c r="B343" s="315" t="s">
        <v>429</v>
      </c>
      <c r="C343" s="322"/>
    </row>
    <row collapsed="false" customFormat="false" customHeight="true" hidden="false" ht="12" outlineLevel="0" r="344">
      <c r="B344" s="315"/>
      <c r="C344" s="322"/>
    </row>
    <row collapsed="false" customFormat="false" customHeight="true" hidden="false" ht="12" outlineLevel="0" r="345">
      <c r="B345" s="320" t="s">
        <v>728</v>
      </c>
      <c r="C345" s="322"/>
    </row>
    <row collapsed="false" customFormat="false" customHeight="true" hidden="false" ht="12" outlineLevel="0" r="346">
      <c r="B346" s="234" t="s">
        <v>729</v>
      </c>
      <c r="C346" s="322" t="n">
        <v>2.66</v>
      </c>
      <c r="D346" s="160" t="n">
        <f aca="false">C346*$D$253</f>
        <v>5.32</v>
      </c>
      <c r="E346" s="310" t="s">
        <v>730</v>
      </c>
    </row>
    <row collapsed="false" customFormat="false" customHeight="true" hidden="false" ht="12" outlineLevel="0" r="347">
      <c r="B347" s="234" t="s">
        <v>731</v>
      </c>
      <c r="C347" s="322" t="n">
        <v>3.33</v>
      </c>
      <c r="D347" s="160" t="n">
        <f aca="false">C347*$D$253</f>
        <v>6.66</v>
      </c>
      <c r="E347" s="310" t="s">
        <v>732</v>
      </c>
    </row>
    <row collapsed="false" customFormat="false" customHeight="true" hidden="false" ht="12" outlineLevel="0" r="348">
      <c r="B348" s="234" t="s">
        <v>733</v>
      </c>
      <c r="C348" s="322" t="n">
        <v>4</v>
      </c>
      <c r="D348" s="160" t="n">
        <f aca="false">C348*$D$253</f>
        <v>8</v>
      </c>
      <c r="E348" s="310" t="s">
        <v>734</v>
      </c>
    </row>
    <row collapsed="false" customFormat="false" customHeight="true" hidden="false" ht="12" outlineLevel="0" r="349">
      <c r="B349" s="234" t="s">
        <v>735</v>
      </c>
      <c r="C349" s="322" t="n">
        <v>4.66</v>
      </c>
      <c r="D349" s="160" t="n">
        <f aca="false">C349*$D$253</f>
        <v>9.32</v>
      </c>
      <c r="E349" s="310" t="s">
        <v>736</v>
      </c>
    </row>
    <row collapsed="false" customFormat="false" customHeight="true" hidden="false" ht="12" outlineLevel="0" r="350">
      <c r="B350" s="234" t="s">
        <v>737</v>
      </c>
      <c r="C350" s="322" t="n">
        <v>5.33</v>
      </c>
      <c r="D350" s="160" t="n">
        <f aca="false">C350*$D$253</f>
        <v>10.66</v>
      </c>
      <c r="E350" s="310" t="s">
        <v>738</v>
      </c>
    </row>
    <row collapsed="false" customFormat="false" customHeight="true" hidden="false" ht="12" outlineLevel="0" r="351">
      <c r="C351" s="322"/>
    </row>
    <row collapsed="false" customFormat="false" customHeight="true" hidden="false" ht="12" outlineLevel="0" r="352">
      <c r="C352" s="322"/>
    </row>
    <row collapsed="false" customFormat="false" customHeight="true" hidden="false" ht="12" outlineLevel="0" r="353">
      <c r="C353" s="322"/>
    </row>
    <row collapsed="false" customFormat="false" customHeight="true" hidden="false" ht="12" outlineLevel="0" r="354">
      <c r="C354" s="322"/>
    </row>
    <row collapsed="false" customFormat="false" customHeight="true" hidden="false" ht="12" outlineLevel="0" r="355">
      <c r="C355" s="322"/>
    </row>
    <row collapsed="false" customFormat="false" customHeight="true" hidden="false" ht="12" outlineLevel="0" r="356">
      <c r="B356" s="316"/>
      <c r="C356" s="325"/>
      <c r="D356" s="317"/>
      <c r="E356" s="318"/>
    </row>
    <row collapsed="false" customFormat="false" customHeight="true" hidden="false" ht="12" outlineLevel="0" r="357">
      <c r="B357" s="319" t="s">
        <v>739</v>
      </c>
    </row>
    <row collapsed="false" customFormat="false" customHeight="true" hidden="false" ht="12" outlineLevel="0" r="358">
      <c r="B358" s="320"/>
      <c r="D358" s="312" t="n">
        <v>0.77</v>
      </c>
    </row>
    <row collapsed="false" customFormat="false" customHeight="true" hidden="false" ht="12" outlineLevel="0" r="359">
      <c r="A359" s="92" t="str">
        <f aca="false">"FS: "&amp;B359</f>
        <v>FS: 1x5m</v>
      </c>
      <c r="B359" s="326" t="s">
        <v>367</v>
      </c>
      <c r="C359" s="160" t="n">
        <v>5</v>
      </c>
      <c r="D359" s="160" t="n">
        <f aca="false">C359*$D$358</f>
        <v>3.85</v>
      </c>
      <c r="E359" s="310" t="s">
        <v>740</v>
      </c>
    </row>
    <row collapsed="false" customFormat="false" customHeight="true" hidden="false" ht="12" outlineLevel="0" r="360">
      <c r="A360" s="92" t="str">
        <f aca="false">"FS: "&amp;B360</f>
        <v>FS: 1x8m</v>
      </c>
      <c r="B360" s="326" t="s">
        <v>369</v>
      </c>
      <c r="C360" s="160" t="n">
        <v>8</v>
      </c>
      <c r="D360" s="160" t="n">
        <f aca="false">C360*$D$358</f>
        <v>6.16</v>
      </c>
      <c r="E360" s="310" t="s">
        <v>741</v>
      </c>
    </row>
    <row collapsed="false" customFormat="false" customHeight="true" hidden="false" ht="12" outlineLevel="0" r="361">
      <c r="A361" s="92" t="str">
        <f aca="false">"FS: "&amp;B361</f>
        <v>FS: 1x10m</v>
      </c>
      <c r="B361" s="326" t="s">
        <v>176</v>
      </c>
      <c r="C361" s="160" t="n">
        <v>10</v>
      </c>
      <c r="D361" s="160" t="n">
        <f aca="false">C361*$D$358</f>
        <v>7.7</v>
      </c>
      <c r="E361" s="310" t="s">
        <v>742</v>
      </c>
    </row>
    <row collapsed="false" customFormat="false" customHeight="true" hidden="false" ht="12" outlineLevel="0" r="362">
      <c r="A362" s="92" t="str">
        <f aca="false">"FS: "&amp;B362</f>
        <v>FS: 1x12m</v>
      </c>
      <c r="B362" s="326" t="s">
        <v>159</v>
      </c>
      <c r="C362" s="160" t="n">
        <v>12</v>
      </c>
      <c r="D362" s="160" t="n">
        <f aca="false">C362*$D$358</f>
        <v>9.24</v>
      </c>
      <c r="E362" s="310" t="s">
        <v>743</v>
      </c>
    </row>
    <row collapsed="false" customFormat="false" customHeight="true" hidden="false" ht="12" outlineLevel="0" r="363">
      <c r="A363" s="92" t="str">
        <f aca="false">"FS: "&amp;B363</f>
        <v>FS: 1x15m</v>
      </c>
      <c r="B363" s="326" t="s">
        <v>160</v>
      </c>
      <c r="C363" s="160" t="n">
        <v>15</v>
      </c>
      <c r="D363" s="160" t="n">
        <f aca="false">C363*$D$358</f>
        <v>11.55</v>
      </c>
      <c r="E363" s="310" t="s">
        <v>744</v>
      </c>
    </row>
    <row collapsed="false" customFormat="false" customHeight="true" hidden="false" ht="12" outlineLevel="0" r="364">
      <c r="A364" s="92" t="str">
        <f aca="false">"FS: "&amp;B364</f>
        <v>FS: 1x20m</v>
      </c>
      <c r="B364" s="326" t="s">
        <v>185</v>
      </c>
      <c r="C364" s="160" t="n">
        <v>20</v>
      </c>
      <c r="D364" s="160" t="n">
        <f aca="false">C364*$D$358</f>
        <v>15.4</v>
      </c>
      <c r="E364" s="310" t="s">
        <v>745</v>
      </c>
    </row>
    <row collapsed="false" customFormat="false" customHeight="true" hidden="false" ht="12" outlineLevel="0" r="365">
      <c r="A365" s="92" t="str">
        <f aca="false">"FS: "&amp;B365</f>
        <v>FS: 1x25m</v>
      </c>
      <c r="B365" s="326" t="s">
        <v>224</v>
      </c>
      <c r="C365" s="160" t="n">
        <v>25</v>
      </c>
      <c r="D365" s="160" t="n">
        <f aca="false">C365*$D$358</f>
        <v>19.25</v>
      </c>
      <c r="E365" s="310" t="s">
        <v>746</v>
      </c>
    </row>
    <row collapsed="false" customFormat="false" customHeight="true" hidden="false" ht="12" outlineLevel="0" r="366">
      <c r="A366" s="92" t="str">
        <f aca="false">"FS: "&amp;B366</f>
        <v>FS: 1x30m</v>
      </c>
      <c r="B366" s="326" t="s">
        <v>374</v>
      </c>
      <c r="C366" s="160" t="n">
        <v>30</v>
      </c>
      <c r="D366" s="160" t="n">
        <f aca="false">C366*$D$358</f>
        <v>23.1</v>
      </c>
      <c r="E366" s="310" t="s">
        <v>747</v>
      </c>
    </row>
    <row collapsed="false" customFormat="false" customHeight="true" hidden="false" ht="12" outlineLevel="0" r="367">
      <c r="B367" s="326"/>
    </row>
    <row collapsed="false" customFormat="false" customHeight="true" hidden="false" ht="12" outlineLevel="0" r="369">
      <c r="A369" s="92" t="str">
        <f aca="false">"FS: "&amp;B369</f>
        <v>FS: 2x5m</v>
      </c>
      <c r="B369" s="326" t="s">
        <v>377</v>
      </c>
      <c r="C369" s="160" t="n">
        <v>10</v>
      </c>
      <c r="D369" s="160" t="n">
        <f aca="false">C369*$D$358</f>
        <v>7.7</v>
      </c>
      <c r="E369" s="310" t="s">
        <v>748</v>
      </c>
    </row>
    <row collapsed="false" customFormat="false" customHeight="true" hidden="false" ht="12" outlineLevel="0" r="370">
      <c r="A370" s="92" t="str">
        <f aca="false">"FS: "&amp;B370</f>
        <v>FS: 2x8m</v>
      </c>
      <c r="B370" s="326" t="s">
        <v>379</v>
      </c>
      <c r="C370" s="160" t="n">
        <v>16</v>
      </c>
      <c r="D370" s="160" t="n">
        <f aca="false">C370*$D$358</f>
        <v>12.32</v>
      </c>
      <c r="E370" s="310" t="s">
        <v>749</v>
      </c>
    </row>
    <row collapsed="false" customFormat="false" customHeight="true" hidden="false" ht="12" outlineLevel="0" r="371">
      <c r="A371" s="92" t="str">
        <f aca="false">"FS: "&amp;B371</f>
        <v>FS: 2x10m</v>
      </c>
      <c r="B371" s="326" t="s">
        <v>156</v>
      </c>
      <c r="C371" s="160" t="n">
        <v>20</v>
      </c>
      <c r="D371" s="160" t="n">
        <f aca="false">C371*$D$358</f>
        <v>15.4</v>
      </c>
      <c r="E371" s="310" t="s">
        <v>750</v>
      </c>
    </row>
    <row collapsed="false" customFormat="false" customHeight="true" hidden="false" ht="12" outlineLevel="0" r="372">
      <c r="A372" s="92" t="str">
        <f aca="false">"FS: "&amp;B372</f>
        <v>FS: 2x12m</v>
      </c>
      <c r="B372" s="326" t="s">
        <v>177</v>
      </c>
      <c r="C372" s="160" t="n">
        <v>24</v>
      </c>
      <c r="D372" s="160" t="n">
        <f aca="false">C372*$D$358</f>
        <v>18.48</v>
      </c>
      <c r="E372" s="310" t="s">
        <v>268</v>
      </c>
    </row>
    <row collapsed="false" customFormat="false" customHeight="true" hidden="false" ht="12" outlineLevel="0" r="373">
      <c r="A373" s="92" t="str">
        <f aca="false">"FS: "&amp;B373</f>
        <v>FS: 2x15m</v>
      </c>
      <c r="B373" s="326" t="s">
        <v>202</v>
      </c>
      <c r="C373" s="160" t="n">
        <v>30</v>
      </c>
      <c r="D373" s="160" t="n">
        <f aca="false">C373*$D$358</f>
        <v>23.1</v>
      </c>
      <c r="E373" s="310" t="s">
        <v>751</v>
      </c>
    </row>
    <row collapsed="false" customFormat="false" customHeight="true" hidden="false" ht="12" outlineLevel="0" r="374">
      <c r="A374" s="92" t="str">
        <f aca="false">"FS: "&amp;B374</f>
        <v>FS: 2x20m</v>
      </c>
      <c r="B374" s="326" t="s">
        <v>174</v>
      </c>
      <c r="C374" s="160" t="n">
        <v>40</v>
      </c>
      <c r="D374" s="160" t="n">
        <f aca="false">C374*$D$358</f>
        <v>30.8</v>
      </c>
      <c r="E374" s="310" t="s">
        <v>752</v>
      </c>
    </row>
    <row collapsed="false" customFormat="false" customHeight="true" hidden="false" ht="12" outlineLevel="0" r="375">
      <c r="A375" s="92" t="str">
        <f aca="false">"FS: "&amp;B375</f>
        <v>FS: 2x30m</v>
      </c>
      <c r="B375" s="234" t="s">
        <v>204</v>
      </c>
      <c r="C375" s="160" t="n">
        <v>60</v>
      </c>
      <c r="D375" s="160" t="n">
        <f aca="false">C375*$D$358</f>
        <v>46.2</v>
      </c>
      <c r="E375" s="310" t="s">
        <v>753</v>
      </c>
    </row>
    <row collapsed="false" customFormat="false" customHeight="true" hidden="false" ht="12" outlineLevel="0" r="377">
      <c r="A377" s="92" t="str">
        <f aca="false">"FS: "&amp;B377</f>
        <v>FS: 3x5m</v>
      </c>
      <c r="B377" s="326" t="s">
        <v>386</v>
      </c>
      <c r="C377" s="160" t="n">
        <v>15</v>
      </c>
      <c r="D377" s="160" t="n">
        <f aca="false">C377*$D$358</f>
        <v>11.55</v>
      </c>
      <c r="E377" s="310" t="s">
        <v>754</v>
      </c>
    </row>
    <row collapsed="false" customFormat="false" customHeight="true" hidden="false" ht="12" outlineLevel="0" r="378">
      <c r="A378" s="92" t="str">
        <f aca="false">"FS: "&amp;B378</f>
        <v>FS: 3x8m</v>
      </c>
      <c r="B378" s="326" t="s">
        <v>388</v>
      </c>
      <c r="C378" s="160" t="n">
        <v>24</v>
      </c>
      <c r="D378" s="160" t="n">
        <f aca="false">C378*$D$358</f>
        <v>18.48</v>
      </c>
      <c r="E378" s="310" t="s">
        <v>755</v>
      </c>
    </row>
    <row collapsed="false" customFormat="false" customHeight="true" hidden="false" ht="12" outlineLevel="0" r="379">
      <c r="A379" s="92" t="str">
        <f aca="false">"FS: "&amp;B379</f>
        <v>FS: 3x10m</v>
      </c>
      <c r="B379" s="326" t="s">
        <v>390</v>
      </c>
      <c r="C379" s="160" t="n">
        <v>30</v>
      </c>
      <c r="D379" s="160" t="n">
        <f aca="false">C379*$D$358</f>
        <v>23.1</v>
      </c>
      <c r="E379" s="310" t="s">
        <v>756</v>
      </c>
    </row>
    <row collapsed="false" customFormat="false" customHeight="true" hidden="false" ht="12" outlineLevel="0" r="380">
      <c r="A380" s="92" t="str">
        <f aca="false">"FS: "&amp;B380</f>
        <v>FS: 3x12m</v>
      </c>
      <c r="B380" s="326" t="s">
        <v>201</v>
      </c>
      <c r="C380" s="160" t="n">
        <v>36</v>
      </c>
      <c r="D380" s="160" t="n">
        <f aca="false">C380*$D$358</f>
        <v>27.72</v>
      </c>
      <c r="E380" s="310" t="s">
        <v>757</v>
      </c>
    </row>
    <row collapsed="false" customFormat="false" customHeight="true" hidden="false" ht="12" outlineLevel="0" r="381">
      <c r="A381" s="92" t="str">
        <f aca="false">"FS: "&amp;B381</f>
        <v>FS: 3x15m</v>
      </c>
      <c r="B381" s="326" t="s">
        <v>223</v>
      </c>
      <c r="C381" s="160" t="n">
        <v>45</v>
      </c>
      <c r="D381" s="160" t="n">
        <f aca="false">C381*$D$358</f>
        <v>34.65</v>
      </c>
      <c r="E381" s="310" t="s">
        <v>758</v>
      </c>
    </row>
    <row collapsed="false" customFormat="false" customHeight="true" hidden="false" ht="12" outlineLevel="0" r="382">
      <c r="A382" s="92" t="str">
        <f aca="false">"FS: "&amp;B382</f>
        <v>FS: 3x20m</v>
      </c>
      <c r="B382" s="326" t="s">
        <v>394</v>
      </c>
      <c r="C382" s="160" t="n">
        <v>60</v>
      </c>
      <c r="D382" s="160" t="n">
        <f aca="false">C382*$D$358</f>
        <v>46.2</v>
      </c>
      <c r="E382" s="310" t="s">
        <v>759</v>
      </c>
    </row>
    <row collapsed="false" customFormat="false" customHeight="true" hidden="false" ht="12" outlineLevel="0" r="383">
      <c r="A383" s="92" t="str">
        <f aca="false">"FS: "&amp;B383</f>
        <v>FS: 3x30m</v>
      </c>
      <c r="B383" s="234" t="s">
        <v>760</v>
      </c>
      <c r="C383" s="160" t="n">
        <v>90</v>
      </c>
      <c r="D383" s="160" t="n">
        <f aca="false">C383*$D$358</f>
        <v>69.3</v>
      </c>
      <c r="E383" s="310" t="s">
        <v>761</v>
      </c>
    </row>
    <row collapsed="false" customFormat="false" customHeight="true" hidden="false" ht="12" outlineLevel="0" r="385">
      <c r="A385" s="92" t="str">
        <f aca="false">"FS: "&amp;B385</f>
        <v>FS: 4x5m</v>
      </c>
      <c r="B385" s="234" t="s">
        <v>184</v>
      </c>
      <c r="C385" s="160" t="n">
        <v>20</v>
      </c>
      <c r="D385" s="160" t="n">
        <f aca="false">C385*$D$358</f>
        <v>15.4</v>
      </c>
      <c r="E385" s="310" t="s">
        <v>762</v>
      </c>
    </row>
    <row collapsed="false" customFormat="false" customHeight="true" hidden="false" ht="12" outlineLevel="0" r="386">
      <c r="A386" s="92" t="str">
        <f aca="false">"FS: "&amp;B386</f>
        <v>FS: 4x8m</v>
      </c>
      <c r="B386" s="234" t="s">
        <v>489</v>
      </c>
      <c r="C386" s="160" t="n">
        <v>32</v>
      </c>
      <c r="D386" s="160" t="n">
        <f aca="false">C386*$D$358</f>
        <v>24.64</v>
      </c>
      <c r="E386" s="310" t="s">
        <v>763</v>
      </c>
    </row>
    <row collapsed="false" customFormat="false" customHeight="true" hidden="false" ht="12" outlineLevel="0" r="387">
      <c r="B387" s="315" t="s">
        <v>429</v>
      </c>
    </row>
    <row collapsed="false" customFormat="false" customHeight="true" hidden="false" ht="12" outlineLevel="0" r="388">
      <c r="B388" s="316"/>
      <c r="C388" s="317"/>
      <c r="D388" s="317"/>
      <c r="E388" s="318"/>
    </row>
    <row collapsed="false" customFormat="false" customHeight="true" hidden="false" ht="12" outlineLevel="0" r="389">
      <c r="B389" s="319" t="s">
        <v>88</v>
      </c>
      <c r="D389" s="321" t="n">
        <v>2</v>
      </c>
    </row>
    <row collapsed="false" customFormat="false" customHeight="true" hidden="false" ht="12" outlineLevel="0" r="390">
      <c r="A390" s="92" t="str">
        <f aca="false">"Power: "&amp;B390</f>
        <v>Power: 1x3(6+54)s</v>
      </c>
      <c r="B390" s="326" t="s">
        <v>764</v>
      </c>
      <c r="C390" s="160" t="n">
        <v>3</v>
      </c>
      <c r="D390" s="160" t="n">
        <f aca="false">C390*$D$389</f>
        <v>6</v>
      </c>
      <c r="E390" s="310" t="s">
        <v>765</v>
      </c>
    </row>
    <row collapsed="false" customFormat="false" customHeight="true" hidden="false" ht="12" outlineLevel="0" r="391">
      <c r="A391" s="92" t="str">
        <f aca="false">"Power: "&amp;B391</f>
        <v>Power: 1x5(6+54)s</v>
      </c>
      <c r="B391" s="326" t="s">
        <v>766</v>
      </c>
      <c r="C391" s="160" t="n">
        <v>5</v>
      </c>
      <c r="D391" s="160" t="n">
        <f aca="false">C391*$D$389</f>
        <v>10</v>
      </c>
      <c r="E391" s="310" t="s">
        <v>767</v>
      </c>
    </row>
    <row collapsed="false" customFormat="false" customHeight="true" hidden="false" ht="12" outlineLevel="0" r="392">
      <c r="A392" s="92" t="str">
        <f aca="false">"Power: "&amp;B392</f>
        <v>Power: 1x8(6+54)s</v>
      </c>
      <c r="B392" s="326" t="s">
        <v>768</v>
      </c>
      <c r="C392" s="160" t="n">
        <v>8</v>
      </c>
      <c r="D392" s="160" t="n">
        <f aca="false">C392*$D$389</f>
        <v>16</v>
      </c>
      <c r="E392" s="310" t="s">
        <v>769</v>
      </c>
    </row>
    <row collapsed="false" customFormat="false" customHeight="true" hidden="false" ht="12" outlineLevel="0" r="393">
      <c r="B393" s="326"/>
    </row>
    <row collapsed="false" customFormat="false" customHeight="true" hidden="false" ht="12" outlineLevel="0" r="394">
      <c r="A394" s="92" t="str">
        <f aca="false">"Power: "&amp;B394</f>
        <v>Power: 2x5(6+54)s</v>
      </c>
      <c r="B394" s="326" t="s">
        <v>770</v>
      </c>
      <c r="C394" s="160" t="n">
        <v>10</v>
      </c>
      <c r="D394" s="160" t="n">
        <f aca="false">C394*$D$389</f>
        <v>20</v>
      </c>
      <c r="E394" s="310" t="s">
        <v>771</v>
      </c>
    </row>
    <row collapsed="false" customFormat="false" customHeight="true" hidden="false" ht="12" outlineLevel="0" r="395">
      <c r="A395" s="92" t="str">
        <f aca="false">"Power: "&amp;B395</f>
        <v>Power: 2x8(6+54)s</v>
      </c>
      <c r="B395" s="326" t="s">
        <v>772</v>
      </c>
      <c r="C395" s="160" t="n">
        <v>16</v>
      </c>
      <c r="D395" s="160" t="n">
        <f aca="false">C395*$D$389</f>
        <v>32</v>
      </c>
      <c r="E395" s="310" t="s">
        <v>773</v>
      </c>
    </row>
    <row collapsed="false" customFormat="false" customHeight="true" hidden="false" ht="12" outlineLevel="0" r="396">
      <c r="B396" s="326"/>
    </row>
    <row collapsed="false" customFormat="false" customHeight="true" hidden="false" ht="12" outlineLevel="0" r="397">
      <c r="B397" s="326"/>
    </row>
    <row collapsed="false" customFormat="false" customHeight="true" hidden="false" ht="12" outlineLevel="0" r="398">
      <c r="A398" s="92" t="str">
        <f aca="false">"Power: "&amp;B398</f>
        <v>Power: 1x3(10+50)s</v>
      </c>
      <c r="B398" s="326" t="s">
        <v>774</v>
      </c>
      <c r="C398" s="160" t="n">
        <v>3</v>
      </c>
      <c r="D398" s="160" t="n">
        <f aca="false">C398*$D$389</f>
        <v>6</v>
      </c>
      <c r="E398" s="310" t="s">
        <v>775</v>
      </c>
    </row>
    <row collapsed="false" customFormat="false" customHeight="true" hidden="false" ht="12" outlineLevel="0" r="399">
      <c r="A399" s="92" t="str">
        <f aca="false">"Power: "&amp;B399</f>
        <v>Power: 1x5(10+50)s</v>
      </c>
      <c r="B399" s="326" t="s">
        <v>776</v>
      </c>
      <c r="C399" s="160" t="n">
        <v>5</v>
      </c>
      <c r="D399" s="160" t="n">
        <f aca="false">C399*$D$389</f>
        <v>10</v>
      </c>
      <c r="E399" s="310" t="s">
        <v>777</v>
      </c>
    </row>
    <row collapsed="false" customFormat="false" customHeight="true" hidden="false" ht="12" outlineLevel="0" r="400">
      <c r="A400" s="92" t="str">
        <f aca="false">"Power: "&amp;B400</f>
        <v>Power: 1x8(10+50)s</v>
      </c>
      <c r="B400" s="326" t="s">
        <v>155</v>
      </c>
      <c r="C400" s="160" t="n">
        <v>8</v>
      </c>
      <c r="D400" s="160" t="n">
        <f aca="false">C400*$D$389</f>
        <v>16</v>
      </c>
      <c r="E400" s="310" t="s">
        <v>778</v>
      </c>
    </row>
    <row collapsed="false" customFormat="false" customHeight="true" hidden="false" ht="12" outlineLevel="0" r="401">
      <c r="B401" s="326"/>
    </row>
    <row collapsed="false" customFormat="false" customHeight="true" hidden="false" ht="12" outlineLevel="0" r="402">
      <c r="A402" s="92" t="str">
        <f aca="false">"Power: "&amp;B402</f>
        <v>Power: 2x5(10+50)s</v>
      </c>
      <c r="B402" s="326" t="s">
        <v>779</v>
      </c>
      <c r="C402" s="160" t="n">
        <v>10</v>
      </c>
      <c r="D402" s="160" t="n">
        <f aca="false">C402*$D$389</f>
        <v>20</v>
      </c>
      <c r="E402" s="310" t="s">
        <v>780</v>
      </c>
    </row>
    <row collapsed="false" customFormat="false" customHeight="true" hidden="false" ht="12" outlineLevel="0" r="403">
      <c r="A403" s="92" t="str">
        <f aca="false">"Power: "&amp;B403</f>
        <v>Power: 2x8(10+50)s</v>
      </c>
      <c r="B403" s="326" t="s">
        <v>781</v>
      </c>
      <c r="C403" s="160" t="n">
        <v>16</v>
      </c>
      <c r="D403" s="160" t="n">
        <f aca="false">C403*$D$389</f>
        <v>32</v>
      </c>
      <c r="E403" s="310" t="s">
        <v>782</v>
      </c>
    </row>
    <row collapsed="false" customFormat="false" customHeight="true" hidden="false" ht="12" outlineLevel="0" r="404">
      <c r="B404" s="326"/>
    </row>
    <row collapsed="false" customFormat="false" customHeight="true" hidden="false" ht="12" outlineLevel="0" r="405">
      <c r="A405" s="92" t="str">
        <f aca="false">"Power: "&amp;B405</f>
        <v>Power: 3x5(10+50)s</v>
      </c>
      <c r="B405" s="326" t="s">
        <v>783</v>
      </c>
      <c r="C405" s="160" t="n">
        <v>15</v>
      </c>
      <c r="D405" s="160" t="n">
        <f aca="false">C405*$D$389</f>
        <v>30</v>
      </c>
      <c r="E405" s="310" t="s">
        <v>784</v>
      </c>
    </row>
    <row collapsed="false" customFormat="false" customHeight="true" hidden="false" ht="12" outlineLevel="0" r="406">
      <c r="A406" s="92" t="str">
        <f aca="false">"Power: "&amp;B406</f>
        <v>Power: 3x8(10+50)s</v>
      </c>
      <c r="B406" s="326" t="s">
        <v>785</v>
      </c>
      <c r="C406" s="160" t="n">
        <v>24</v>
      </c>
      <c r="D406" s="160" t="n">
        <f aca="false">C406*$D$389</f>
        <v>48</v>
      </c>
      <c r="E406" s="310" t="s">
        <v>786</v>
      </c>
    </row>
    <row collapsed="false" customFormat="false" customHeight="true" hidden="false" ht="12" outlineLevel="0" r="407">
      <c r="B407" s="326"/>
    </row>
    <row collapsed="false" customFormat="false" customHeight="true" hidden="false" ht="12" outlineLevel="0" r="408">
      <c r="B408" s="326"/>
    </row>
    <row collapsed="false" customFormat="false" customHeight="true" hidden="false" ht="12" outlineLevel="0" r="409">
      <c r="A409" s="92" t="str">
        <f aca="false">"Power: "&amp;B409</f>
        <v>Power: 1x5(10+170)s</v>
      </c>
      <c r="B409" s="326" t="s">
        <v>787</v>
      </c>
      <c r="C409" s="160" t="n">
        <v>5</v>
      </c>
      <c r="D409" s="160" t="n">
        <f aca="false">C409*$D$389</f>
        <v>10</v>
      </c>
      <c r="E409" s="310" t="s">
        <v>788</v>
      </c>
    </row>
    <row collapsed="false" customFormat="false" customHeight="true" hidden="false" ht="12" outlineLevel="0" r="410">
      <c r="A410" s="92" t="str">
        <f aca="false">"Power: "&amp;B410</f>
        <v>Power: 1x8(10+170)s</v>
      </c>
      <c r="B410" s="326" t="s">
        <v>216</v>
      </c>
      <c r="C410" s="160" t="n">
        <v>8</v>
      </c>
      <c r="D410" s="160" t="n">
        <f aca="false">C410*$D$389</f>
        <v>16</v>
      </c>
      <c r="E410" s="310" t="s">
        <v>273</v>
      </c>
    </row>
    <row collapsed="false" customFormat="false" customHeight="true" hidden="false" ht="12" outlineLevel="0" r="411">
      <c r="B411" s="326"/>
    </row>
    <row collapsed="false" customFormat="false" customHeight="true" hidden="false" ht="12" outlineLevel="0" r="412">
      <c r="A412" s="92" t="str">
        <f aca="false">"Power: "&amp;B412</f>
        <v>Power: 2x5(10+170)s</v>
      </c>
      <c r="B412" s="326" t="s">
        <v>789</v>
      </c>
      <c r="C412" s="160" t="n">
        <v>10</v>
      </c>
      <c r="D412" s="160" t="n">
        <f aca="false">C412*$D$389</f>
        <v>20</v>
      </c>
      <c r="E412" s="310" t="s">
        <v>790</v>
      </c>
    </row>
    <row collapsed="false" customFormat="false" customHeight="true" hidden="false" ht="12" outlineLevel="0" r="413">
      <c r="A413" s="92" t="str">
        <f aca="false">"Power: "&amp;B413</f>
        <v>Power: 2x8(10+170)s</v>
      </c>
      <c r="B413" s="326" t="s">
        <v>791</v>
      </c>
      <c r="C413" s="160" t="n">
        <v>16</v>
      </c>
      <c r="D413" s="160" t="n">
        <f aca="false">C413*$D$389</f>
        <v>32</v>
      </c>
      <c r="E413" s="310" t="s">
        <v>792</v>
      </c>
    </row>
    <row collapsed="false" customFormat="false" customHeight="true" hidden="false" ht="12" outlineLevel="0" r="414">
      <c r="B414" s="326"/>
    </row>
    <row collapsed="false" customFormat="false" customHeight="true" hidden="false" ht="12" outlineLevel="0" r="415">
      <c r="B415" s="326"/>
    </row>
    <row collapsed="false" customFormat="false" customHeight="true" hidden="false" ht="12" outlineLevel="0" r="416">
      <c r="A416" s="92" t="str">
        <f aca="false">"Power: "&amp;B416</f>
        <v>Power: 2x4antrit</v>
      </c>
      <c r="B416" s="326" t="s">
        <v>793</v>
      </c>
      <c r="C416" s="160" t="n">
        <v>12</v>
      </c>
      <c r="D416" s="160" t="n">
        <f aca="false">C416*$D$389</f>
        <v>24</v>
      </c>
      <c r="E416" s="310" t="s">
        <v>794</v>
      </c>
    </row>
    <row collapsed="false" customFormat="false" customHeight="true" hidden="false" ht="12" outlineLevel="0" r="417">
      <c r="B417" s="326"/>
    </row>
    <row collapsed="false" customFormat="false" customHeight="true" hidden="false" ht="12" outlineLevel="0" r="418">
      <c r="B418" s="326"/>
    </row>
    <row collapsed="false" customFormat="false" customHeight="true" hidden="false" ht="12" outlineLevel="0" r="419">
      <c r="A419" s="92" t="str">
        <f aca="false">"Power: "&amp;B419</f>
        <v>Power: 3xantrit</v>
      </c>
      <c r="B419" s="313" t="s">
        <v>795</v>
      </c>
      <c r="C419" s="160" t="n">
        <v>3</v>
      </c>
      <c r="D419" s="160" t="n">
        <f aca="false">C419*$D$389</f>
        <v>6</v>
      </c>
      <c r="E419" s="310" t="s">
        <v>796</v>
      </c>
    </row>
    <row collapsed="false" customFormat="false" customHeight="true" hidden="false" ht="12" outlineLevel="0" r="420">
      <c r="A420" s="92" t="str">
        <f aca="false">"Power: "&amp;B420</f>
        <v>Power: 5xantrit</v>
      </c>
      <c r="B420" s="313" t="s">
        <v>207</v>
      </c>
      <c r="C420" s="160" t="n">
        <v>5</v>
      </c>
      <c r="D420" s="160" t="n">
        <f aca="false">C420*$D$389</f>
        <v>10</v>
      </c>
      <c r="E420" s="310" t="s">
        <v>797</v>
      </c>
    </row>
    <row collapsed="false" customFormat="false" customHeight="true" hidden="false" ht="12" outlineLevel="0" r="421">
      <c r="A421" s="92" t="str">
        <f aca="false">"Power: "&amp;B421</f>
        <v>Power: 8xantrit</v>
      </c>
      <c r="B421" s="313" t="s">
        <v>167</v>
      </c>
      <c r="C421" s="160" t="n">
        <v>8</v>
      </c>
      <c r="D421" s="160" t="n">
        <f aca="false">C421*$D$389</f>
        <v>16</v>
      </c>
      <c r="E421" s="310" t="s">
        <v>798</v>
      </c>
    </row>
    <row collapsed="false" customFormat="false" customHeight="true" hidden="false" ht="12" outlineLevel="0" r="422">
      <c r="B422" s="313"/>
    </row>
    <row collapsed="false" customFormat="false" customHeight="true" hidden="false" ht="12" outlineLevel="0" r="423">
      <c r="A423" s="92" t="str">
        <f aca="false">"Power: "&amp;B423</f>
        <v>Power: 2x(5xantrit)</v>
      </c>
      <c r="B423" s="313" t="s">
        <v>799</v>
      </c>
      <c r="C423" s="160" t="n">
        <v>10</v>
      </c>
      <c r="D423" s="160" t="n">
        <f aca="false">C423*$D$389</f>
        <v>20</v>
      </c>
      <c r="E423" s="310" t="s">
        <v>800</v>
      </c>
    </row>
    <row collapsed="false" customFormat="false" customHeight="true" hidden="false" ht="12" outlineLevel="0" r="424">
      <c r="A424" s="92" t="str">
        <f aca="false">"Power: "&amp;B424</f>
        <v>Power: 2x(8xantrit)</v>
      </c>
      <c r="B424" s="313" t="s">
        <v>801</v>
      </c>
      <c r="C424" s="160" t="n">
        <v>16</v>
      </c>
      <c r="D424" s="160" t="n">
        <f aca="false">C424*$D$389</f>
        <v>32</v>
      </c>
      <c r="E424" s="310" t="s">
        <v>802</v>
      </c>
    </row>
    <row collapsed="false" customFormat="false" customHeight="true" hidden="false" ht="12" outlineLevel="0" r="425">
      <c r="B425" s="313"/>
    </row>
    <row collapsed="false" customFormat="false" customHeight="true" hidden="false" ht="12" outlineLevel="0" r="426">
      <c r="B426" s="313"/>
    </row>
    <row collapsed="false" customFormat="false" customHeight="true" hidden="false" ht="12" outlineLevel="0" r="427">
      <c r="A427" s="92" t="str">
        <f aca="false">"Power: "&amp;B427</f>
        <v>Power: 1x5(60+180)s</v>
      </c>
      <c r="B427" s="313" t="s">
        <v>803</v>
      </c>
      <c r="C427" s="160" t="n">
        <v>10</v>
      </c>
      <c r="D427" s="160" t="n">
        <f aca="false">C427*$D$389</f>
        <v>20</v>
      </c>
      <c r="E427" s="310" t="s">
        <v>804</v>
      </c>
    </row>
    <row collapsed="false" customFormat="false" customHeight="true" hidden="false" ht="12" outlineLevel="0" r="428">
      <c r="A428" s="92" t="str">
        <f aca="false">"Power: "&amp;B428</f>
        <v>Power: 1x8(60+180)s</v>
      </c>
      <c r="B428" s="313" t="s">
        <v>805</v>
      </c>
      <c r="C428" s="160" t="n">
        <v>16</v>
      </c>
      <c r="D428" s="160" t="n">
        <f aca="false">C428*$D$389</f>
        <v>32</v>
      </c>
      <c r="E428" s="310" t="s">
        <v>806</v>
      </c>
    </row>
    <row collapsed="false" customFormat="false" customHeight="true" hidden="false" ht="12" outlineLevel="0" r="429">
      <c r="B429" s="313"/>
    </row>
    <row collapsed="false" customFormat="false" customHeight="true" hidden="false" ht="12" outlineLevel="0" r="430">
      <c r="A430" s="92" t="str">
        <f aca="false">"Power: "&amp;B430</f>
        <v>Power: 2x5(60+180)s</v>
      </c>
      <c r="B430" s="313" t="s">
        <v>807</v>
      </c>
      <c r="C430" s="160" t="n">
        <v>20</v>
      </c>
      <c r="D430" s="160" t="n">
        <f aca="false">C430*$D$389</f>
        <v>40</v>
      </c>
      <c r="E430" s="310" t="s">
        <v>808</v>
      </c>
    </row>
    <row collapsed="false" customFormat="false" customHeight="true" hidden="false" ht="12" outlineLevel="0" r="431">
      <c r="A431" s="92" t="str">
        <f aca="false">"Power: "&amp;B431</f>
        <v>Power: 2x8(60+180)s</v>
      </c>
      <c r="B431" s="313" t="s">
        <v>809</v>
      </c>
      <c r="C431" s="160" t="n">
        <v>32</v>
      </c>
      <c r="D431" s="160" t="n">
        <f aca="false">C431*$D$389</f>
        <v>64</v>
      </c>
      <c r="E431" s="310" t="s">
        <v>810</v>
      </c>
    </row>
    <row collapsed="false" customFormat="false" customHeight="true" hidden="false" ht="12" outlineLevel="0" r="432">
      <c r="B432" s="313"/>
    </row>
    <row collapsed="false" customFormat="false" customHeight="true" hidden="false" ht="12" outlineLevel="0" r="433">
      <c r="A433" s="92" t="str">
        <f aca="false">"Power: "&amp;B433</f>
        <v>Power: 1x4(30+90)s</v>
      </c>
      <c r="B433" s="313" t="s">
        <v>811</v>
      </c>
      <c r="C433" s="160" t="n">
        <v>8</v>
      </c>
      <c r="D433" s="160" t="n">
        <f aca="false">C433*$D$389</f>
        <v>16</v>
      </c>
      <c r="E433" s="310" t="s">
        <v>812</v>
      </c>
    </row>
    <row collapsed="false" customFormat="false" customHeight="true" hidden="false" ht="12" outlineLevel="0" r="434">
      <c r="A434" s="92" t="str">
        <f aca="false">"Power: "&amp;B434</f>
        <v>Power: 2x4(30+90)s</v>
      </c>
      <c r="B434" s="313" t="s">
        <v>813</v>
      </c>
      <c r="C434" s="160" t="n">
        <v>16</v>
      </c>
      <c r="D434" s="160" t="n">
        <f aca="false">C434*$D$389</f>
        <v>32</v>
      </c>
      <c r="E434" s="310" t="s">
        <v>814</v>
      </c>
    </row>
    <row collapsed="false" customFormat="false" customHeight="true" hidden="false" ht="12" outlineLevel="0" r="435">
      <c r="B435" s="313"/>
    </row>
    <row collapsed="false" customFormat="false" customHeight="true" hidden="false" ht="12" outlineLevel="0" r="436">
      <c r="B436" s="313"/>
    </row>
    <row collapsed="false" customFormat="false" customHeight="true" hidden="false" ht="12" outlineLevel="0" r="437">
      <c r="A437" s="92" t="str">
        <f aca="false">"Power: "&amp;B437</f>
        <v>Power: 1x4(20+40)</v>
      </c>
      <c r="B437" s="313" t="s">
        <v>815</v>
      </c>
      <c r="C437" s="160" t="n">
        <v>6</v>
      </c>
      <c r="D437" s="160" t="n">
        <f aca="false">C437*$D$389</f>
        <v>12</v>
      </c>
      <c r="E437" s="310" t="s">
        <v>816</v>
      </c>
    </row>
    <row collapsed="false" customFormat="false" customHeight="true" hidden="false" ht="12" outlineLevel="0" r="438">
      <c r="A438" s="92" t="str">
        <f aca="false">"Power: "&amp;B438</f>
        <v>Power: 1x5(20+40)</v>
      </c>
      <c r="B438" s="313" t="s">
        <v>817</v>
      </c>
      <c r="C438" s="160" t="n">
        <v>7.5</v>
      </c>
      <c r="D438" s="160" t="n">
        <f aca="false">C438*$D$389</f>
        <v>15</v>
      </c>
      <c r="E438" s="310" t="s">
        <v>818</v>
      </c>
    </row>
    <row collapsed="false" customFormat="false" customHeight="true" hidden="false" ht="12" outlineLevel="0" r="439">
      <c r="A439" s="92" t="str">
        <f aca="false">"Power: "&amp;B439</f>
        <v>Power: 1x6(20+40)</v>
      </c>
      <c r="B439" s="313" t="s">
        <v>819</v>
      </c>
      <c r="C439" s="160" t="n">
        <v>9</v>
      </c>
      <c r="D439" s="160" t="n">
        <f aca="false">C439*$D$389</f>
        <v>18</v>
      </c>
      <c r="E439" s="310" t="s">
        <v>820</v>
      </c>
    </row>
    <row collapsed="false" customFormat="false" customHeight="true" hidden="false" ht="12" outlineLevel="0" r="440">
      <c r="B440" s="313"/>
    </row>
    <row collapsed="false" customFormat="false" customHeight="true" hidden="false" ht="12" outlineLevel="0" r="441">
      <c r="A441" s="92" t="str">
        <f aca="false">"Power: "&amp;B441</f>
        <v>Power: 2x4(20+40)</v>
      </c>
      <c r="B441" s="313" t="s">
        <v>821</v>
      </c>
      <c r="C441" s="160" t="n">
        <v>12</v>
      </c>
      <c r="D441" s="160" t="n">
        <f aca="false">C441*$D$389</f>
        <v>24</v>
      </c>
      <c r="E441" s="310" t="s">
        <v>822</v>
      </c>
    </row>
    <row collapsed="false" customFormat="false" customHeight="true" hidden="false" ht="12" outlineLevel="0" r="442">
      <c r="A442" s="92" t="str">
        <f aca="false">"Power: "&amp;B442</f>
        <v>Power: 2x5(20+40)</v>
      </c>
      <c r="B442" s="313" t="s">
        <v>823</v>
      </c>
      <c r="C442" s="160" t="n">
        <v>15</v>
      </c>
      <c r="D442" s="160" t="n">
        <f aca="false">C442*$D$389</f>
        <v>30</v>
      </c>
      <c r="E442" s="310" t="s">
        <v>824</v>
      </c>
    </row>
    <row collapsed="false" customFormat="false" customHeight="true" hidden="false" ht="12" outlineLevel="0" r="443">
      <c r="A443" s="92" t="str">
        <f aca="false">"Power: "&amp;B443</f>
        <v>Power: 2x6(20+40)</v>
      </c>
      <c r="B443" s="313" t="s">
        <v>825</v>
      </c>
      <c r="C443" s="160" t="n">
        <v>18</v>
      </c>
      <c r="D443" s="160" t="n">
        <f aca="false">C443*$D$389</f>
        <v>36</v>
      </c>
      <c r="E443" s="310" t="s">
        <v>826</v>
      </c>
    </row>
    <row collapsed="false" customFormat="false" customHeight="true" hidden="false" ht="12" outlineLevel="0" r="444">
      <c r="B444" s="313"/>
    </row>
    <row collapsed="false" customFormat="false" customHeight="true" hidden="false" ht="12" outlineLevel="0" r="445">
      <c r="B445" s="313"/>
    </row>
    <row collapsed="false" customFormat="false" customHeight="true" hidden="false" ht="12" outlineLevel="0" r="446">
      <c r="A446" s="92" t="str">
        <f aca="false">"Power: "&amp;B446</f>
        <v>Power: 2x30 s. stign.</v>
      </c>
      <c r="B446" s="313" t="s">
        <v>827</v>
      </c>
      <c r="C446" s="160" t="n">
        <v>4</v>
      </c>
      <c r="D446" s="160" t="n">
        <f aca="false">C446*$D$389</f>
        <v>8</v>
      </c>
      <c r="E446" s="310" t="s">
        <v>828</v>
      </c>
    </row>
    <row collapsed="false" customFormat="false" customHeight="true" hidden="false" ht="12" outlineLevel="0" r="447">
      <c r="A447" s="92" t="str">
        <f aca="false">"Power: "&amp;B447</f>
        <v>Power: 3x30 s. stign.</v>
      </c>
      <c r="B447" s="313" t="s">
        <v>829</v>
      </c>
      <c r="C447" s="160" t="n">
        <v>6</v>
      </c>
      <c r="D447" s="160" t="n">
        <f aca="false">C447*$D$389</f>
        <v>12</v>
      </c>
      <c r="E447" s="310" t="s">
        <v>830</v>
      </c>
    </row>
    <row collapsed="false" customFormat="false" customHeight="true" hidden="false" ht="12" outlineLevel="0" r="448">
      <c r="A448" s="92" t="str">
        <f aca="false">"Power: "&amp;B448</f>
        <v>Power: 4x30 s. stign.</v>
      </c>
      <c r="B448" s="313" t="s">
        <v>831</v>
      </c>
      <c r="C448" s="160" t="n">
        <v>8</v>
      </c>
      <c r="D448" s="160" t="n">
        <f aca="false">C448*$D$389</f>
        <v>16</v>
      </c>
      <c r="E448" s="310" t="s">
        <v>832</v>
      </c>
    </row>
    <row collapsed="false" customFormat="false" customHeight="true" hidden="false" ht="12" outlineLevel="0" r="449">
      <c r="A449" s="92" t="str">
        <f aca="false">"Power: "&amp;B449</f>
        <v>Power: 5x30 s. stign.</v>
      </c>
      <c r="B449" s="313" t="s">
        <v>833</v>
      </c>
      <c r="C449" s="160" t="n">
        <v>10</v>
      </c>
      <c r="D449" s="160" t="n">
        <f aca="false">C449*$D$389</f>
        <v>20</v>
      </c>
      <c r="E449" s="310" t="s">
        <v>834</v>
      </c>
    </row>
    <row collapsed="false" customFormat="false" customHeight="true" hidden="false" ht="12" outlineLevel="0" r="450">
      <c r="A450" s="92" t="str">
        <f aca="false">"Power: "&amp;B450</f>
        <v>Power: 6x30 s. stign.</v>
      </c>
      <c r="B450" s="313" t="s">
        <v>835</v>
      </c>
      <c r="C450" s="160" t="n">
        <v>12</v>
      </c>
      <c r="D450" s="160" t="n">
        <f aca="false">C450*$D$389</f>
        <v>24</v>
      </c>
      <c r="E450" s="310" t="s">
        <v>836</v>
      </c>
    </row>
    <row collapsed="false" customFormat="false" customHeight="true" hidden="false" ht="12" outlineLevel="0" r="451">
      <c r="A451" s="92" t="str">
        <f aca="false">"Power: "&amp;B451</f>
        <v>Power: 7x30 s. stign.</v>
      </c>
      <c r="B451" s="313" t="s">
        <v>837</v>
      </c>
      <c r="C451" s="160" t="n">
        <v>14</v>
      </c>
      <c r="D451" s="160" t="n">
        <f aca="false">C451*$D$389</f>
        <v>28</v>
      </c>
      <c r="E451" s="310" t="s">
        <v>838</v>
      </c>
    </row>
    <row collapsed="false" customFormat="false" customHeight="true" hidden="false" ht="12" outlineLevel="0" r="452">
      <c r="A452" s="92" t="str">
        <f aca="false">"Power: "&amp;B452</f>
        <v>Power: 8x30 s. stign.</v>
      </c>
      <c r="B452" s="313" t="s">
        <v>839</v>
      </c>
      <c r="C452" s="160" t="n">
        <v>16</v>
      </c>
      <c r="D452" s="160" t="n">
        <f aca="false">C452*$D$389</f>
        <v>32</v>
      </c>
      <c r="E452" s="310" t="s">
        <v>840</v>
      </c>
    </row>
    <row collapsed="false" customFormat="false" customHeight="true" hidden="false" ht="12" outlineLevel="0" r="453">
      <c r="A453" s="92" t="str">
        <f aca="false">"Power: "&amp;B453</f>
        <v>Power: 9x30 s. stign.</v>
      </c>
      <c r="B453" s="313" t="s">
        <v>841</v>
      </c>
      <c r="C453" s="160" t="n">
        <v>18</v>
      </c>
      <c r="D453" s="160" t="n">
        <f aca="false">C453*$D$389</f>
        <v>36</v>
      </c>
      <c r="E453" s="310" t="s">
        <v>842</v>
      </c>
    </row>
    <row collapsed="false" customFormat="false" customHeight="true" hidden="false" ht="12" outlineLevel="0" r="454">
      <c r="A454" s="92" t="str">
        <f aca="false">"Power: "&amp;B454</f>
        <v>Power: 10x30 s. stign.</v>
      </c>
      <c r="B454" s="313" t="s">
        <v>843</v>
      </c>
      <c r="C454" s="160" t="n">
        <v>20</v>
      </c>
      <c r="D454" s="160" t="n">
        <f aca="false">C454*$D$389</f>
        <v>40</v>
      </c>
      <c r="E454" s="310" t="s">
        <v>844</v>
      </c>
    </row>
    <row collapsed="false" customFormat="false" customHeight="true" hidden="false" ht="12" outlineLevel="0" r="455">
      <c r="B455" s="313"/>
    </row>
    <row collapsed="false" customFormat="false" customHeight="true" hidden="false" ht="12" outlineLevel="0" r="456">
      <c r="B456" s="313"/>
    </row>
    <row collapsed="false" customFormat="false" customHeight="true" hidden="false" ht="12" outlineLevel="0" r="457">
      <c r="A457" s="92" t="str">
        <f aca="false">"Power: "&amp;B457</f>
        <v>Power: 3x60 s. stign.</v>
      </c>
      <c r="B457" s="313" t="s">
        <v>845</v>
      </c>
      <c r="C457" s="160" t="n">
        <v>6</v>
      </c>
      <c r="D457" s="160" t="n">
        <f aca="false">C457*$D$389</f>
        <v>12</v>
      </c>
      <c r="E457" s="310" t="s">
        <v>846</v>
      </c>
    </row>
    <row collapsed="false" customFormat="false" customHeight="true" hidden="false" ht="12" outlineLevel="0" r="458">
      <c r="A458" s="92" t="str">
        <f aca="false">"Power: "&amp;B458</f>
        <v>Power: 4x60 s. stign.</v>
      </c>
      <c r="B458" s="313" t="s">
        <v>847</v>
      </c>
      <c r="C458" s="160" t="n">
        <v>8</v>
      </c>
      <c r="D458" s="160" t="n">
        <f aca="false">C458*$D$389</f>
        <v>16</v>
      </c>
      <c r="E458" s="310" t="s">
        <v>848</v>
      </c>
    </row>
    <row collapsed="false" customFormat="false" customHeight="true" hidden="false" ht="12" outlineLevel="0" r="459">
      <c r="A459" s="92" t="str">
        <f aca="false">"Power: "&amp;B459</f>
        <v>Power: 5x60 s. stign.</v>
      </c>
      <c r="B459" s="313" t="s">
        <v>849</v>
      </c>
      <c r="C459" s="160" t="n">
        <v>10</v>
      </c>
      <c r="D459" s="160" t="n">
        <f aca="false">C459*$D$389</f>
        <v>20</v>
      </c>
      <c r="E459" s="310" t="s">
        <v>850</v>
      </c>
    </row>
    <row collapsed="false" customFormat="false" customHeight="true" hidden="false" ht="12" outlineLevel="0" r="460">
      <c r="A460" s="92" t="str">
        <f aca="false">"Power: "&amp;B460</f>
        <v>Power: 6x60 s. stign.</v>
      </c>
      <c r="B460" s="313" t="s">
        <v>851</v>
      </c>
      <c r="C460" s="160" t="n">
        <v>12</v>
      </c>
      <c r="D460" s="160" t="n">
        <f aca="false">C460*$D$389</f>
        <v>24</v>
      </c>
      <c r="E460" s="310" t="s">
        <v>852</v>
      </c>
    </row>
    <row collapsed="false" customFormat="false" customHeight="true" hidden="false" ht="12" outlineLevel="0" r="461">
      <c r="B461" s="313"/>
    </row>
    <row collapsed="false" customFormat="false" customHeight="true" hidden="false" ht="12" outlineLevel="0" r="462">
      <c r="B462" s="313"/>
    </row>
    <row collapsed="false" customFormat="false" customHeight="true" hidden="false" ht="12" outlineLevel="0" r="463">
      <c r="A463" s="92" t="str">
        <f aca="false">"Power: "&amp;B463</f>
        <v>Power: 2x15(30+10)s</v>
      </c>
      <c r="B463" s="313" t="s">
        <v>702</v>
      </c>
      <c r="C463" s="160" t="n">
        <v>60</v>
      </c>
      <c r="D463" s="160" t="n">
        <f aca="false">C463*$D$389</f>
        <v>120</v>
      </c>
      <c r="E463" s="310" t="s">
        <v>853</v>
      </c>
    </row>
    <row collapsed="false" customFormat="false" customHeight="true" hidden="false" ht="12" outlineLevel="0" r="464">
      <c r="A464" s="92" t="str">
        <f aca="false">"Power: "&amp;B464</f>
        <v>Power: 2x30(10+10)s</v>
      </c>
      <c r="B464" s="313" t="s">
        <v>704</v>
      </c>
      <c r="C464" s="160" t="n">
        <v>60</v>
      </c>
      <c r="D464" s="160" t="n">
        <f aca="false">C464*$D$389</f>
        <v>120</v>
      </c>
      <c r="E464" s="310" t="s">
        <v>854</v>
      </c>
    </row>
    <row collapsed="false" customFormat="false" customHeight="true" hidden="false" ht="12" outlineLevel="0" r="465">
      <c r="A465" s="92" t="str">
        <f aca="false">"Power: "&amp;B465</f>
        <v>Power: 2x20(15+15)s</v>
      </c>
      <c r="B465" s="314" t="s">
        <v>706</v>
      </c>
      <c r="C465" s="160" t="n">
        <v>60</v>
      </c>
      <c r="D465" s="160" t="n">
        <f aca="false">C465*$D$389</f>
        <v>120</v>
      </c>
      <c r="E465" s="310" t="s">
        <v>855</v>
      </c>
    </row>
    <row collapsed="false" customFormat="false" customHeight="true" hidden="false" ht="12" outlineLevel="0" r="466">
      <c r="A466" s="92" t="str">
        <f aca="false">"Power: "&amp;B466</f>
        <v>Power: 2x20(30+15)s</v>
      </c>
      <c r="B466" s="314" t="s">
        <v>708</v>
      </c>
      <c r="C466" s="160" t="n">
        <v>80</v>
      </c>
      <c r="D466" s="160" t="n">
        <f aca="false">C466*$D$389</f>
        <v>160</v>
      </c>
      <c r="E466" s="310" t="s">
        <v>856</v>
      </c>
    </row>
    <row collapsed="false" customFormat="false" customHeight="true" hidden="false" ht="12" outlineLevel="0" r="467">
      <c r="A467" s="92" t="str">
        <f aca="false">"Power: "&amp;B467</f>
        <v>Power: 3x30(15+5)s</v>
      </c>
      <c r="B467" s="314" t="s">
        <v>710</v>
      </c>
      <c r="C467" s="160" t="n">
        <v>135</v>
      </c>
      <c r="D467" s="160" t="n">
        <f aca="false">C467*$D$389</f>
        <v>270</v>
      </c>
      <c r="E467" s="310" t="s">
        <v>857</v>
      </c>
    </row>
    <row collapsed="false" customFormat="false" customHeight="true" hidden="false" ht="12" outlineLevel="0" r="468">
      <c r="A468" s="92" t="str">
        <f aca="false">"Power: "&amp;B468</f>
        <v>Power: 8x(30+30)s</v>
      </c>
      <c r="B468" s="314" t="s">
        <v>712</v>
      </c>
      <c r="C468" s="160" t="n">
        <v>16</v>
      </c>
      <c r="D468" s="160" t="n">
        <f aca="false">C468*$D$389</f>
        <v>32</v>
      </c>
      <c r="E468" s="310" t="s">
        <v>858</v>
      </c>
    </row>
    <row collapsed="false" customFormat="false" customHeight="true" hidden="false" ht="12" outlineLevel="0" r="469">
      <c r="A469" s="92" t="str">
        <f aca="false">"Power: "&amp;B469</f>
        <v>Power: 10x(30+30)s</v>
      </c>
      <c r="B469" s="314" t="s">
        <v>714</v>
      </c>
      <c r="C469" s="160" t="n">
        <v>20</v>
      </c>
      <c r="D469" s="160" t="n">
        <f aca="false">C469*$D$389</f>
        <v>40</v>
      </c>
      <c r="E469" s="310" t="s">
        <v>859</v>
      </c>
    </row>
    <row collapsed="false" customFormat="false" customHeight="true" hidden="false" ht="12" outlineLevel="0" r="470">
      <c r="A470" s="92" t="str">
        <f aca="false">"Power: "&amp;B470</f>
        <v>Power: 2x30(20+10)s</v>
      </c>
      <c r="B470" s="323" t="s">
        <v>716</v>
      </c>
      <c r="C470" s="160" t="n">
        <v>90</v>
      </c>
      <c r="D470" s="160" t="n">
        <f aca="false">C470*$D$389</f>
        <v>180</v>
      </c>
      <c r="E470" s="310" t="s">
        <v>860</v>
      </c>
    </row>
    <row collapsed="false" customFormat="false" customHeight="true" hidden="false" ht="12" outlineLevel="0" r="471">
      <c r="A471" s="92" t="str">
        <f aca="false">"Power: "&amp;B471</f>
        <v>Power: 2x5(90+90)s</v>
      </c>
      <c r="B471" s="313" t="s">
        <v>718</v>
      </c>
      <c r="C471" s="160" t="n">
        <v>20</v>
      </c>
      <c r="D471" s="160" t="n">
        <f aca="false">C471*$D$389</f>
        <v>40</v>
      </c>
      <c r="E471" s="310" t="s">
        <v>861</v>
      </c>
    </row>
    <row collapsed="false" customFormat="false" customHeight="true" hidden="false" ht="12" outlineLevel="0" r="472">
      <c r="A472" s="92" t="str">
        <f aca="false">"Power: "&amp;B472</f>
        <v>Power: 3x10(30+15)s</v>
      </c>
      <c r="B472" s="324" t="s">
        <v>720</v>
      </c>
      <c r="C472" s="160" t="n">
        <v>60</v>
      </c>
      <c r="D472" s="160" t="n">
        <f aca="false">C472*$D$389</f>
        <v>120</v>
      </c>
      <c r="E472" s="310" t="s">
        <v>862</v>
      </c>
    </row>
    <row collapsed="false" customFormat="false" customHeight="true" hidden="false" ht="12" outlineLevel="0" r="473">
      <c r="B473" s="315" t="s">
        <v>429</v>
      </c>
    </row>
    <row collapsed="false" customFormat="false" customHeight="true" hidden="false" ht="12" outlineLevel="0" r="474">
      <c r="B474" s="313"/>
    </row>
    <row collapsed="false" customFormat="false" customHeight="true" hidden="false" ht="12" outlineLevel="0" r="475">
      <c r="B475" s="313"/>
    </row>
    <row collapsed="false" customFormat="false" customHeight="true" hidden="false" ht="12" outlineLevel="0" r="476">
      <c r="B476" s="327"/>
      <c r="C476" s="317"/>
      <c r="D476" s="317"/>
      <c r="E476" s="318"/>
    </row>
    <row collapsed="false" customFormat="false" customHeight="true" hidden="false" ht="12" outlineLevel="0" r="477">
      <c r="B477" s="328" t="s">
        <v>863</v>
      </c>
    </row>
    <row collapsed="false" customFormat="false" customHeight="true" hidden="false" ht="12" outlineLevel="0" r="478">
      <c r="B478" s="329"/>
    </row>
    <row collapsed="false" customFormat="false" customHeight="true" hidden="false" ht="12" outlineLevel="0" r="479">
      <c r="B479" s="313" t="s">
        <v>864</v>
      </c>
      <c r="E479" s="310" t="s">
        <v>865</v>
      </c>
    </row>
    <row collapsed="false" customFormat="false" customHeight="true" hidden="false" ht="12" outlineLevel="0" r="480">
      <c r="B480" s="313" t="s">
        <v>866</v>
      </c>
      <c r="E480" s="310" t="s">
        <v>867</v>
      </c>
    </row>
    <row collapsed="false" customFormat="false" customHeight="true" hidden="false" ht="12" outlineLevel="0" r="481">
      <c r="B481" s="313" t="s">
        <v>868</v>
      </c>
      <c r="E481" s="310" t="s">
        <v>869</v>
      </c>
    </row>
    <row collapsed="false" customFormat="false" customHeight="true" hidden="false" ht="12" outlineLevel="0" r="482">
      <c r="B482" s="313" t="s">
        <v>870</v>
      </c>
      <c r="E482" s="310" t="s">
        <v>871</v>
      </c>
    </row>
    <row collapsed="false" customFormat="false" customHeight="true" hidden="false" ht="12" outlineLevel="0" r="483">
      <c r="B483" s="313"/>
    </row>
    <row collapsed="false" customFormat="false" customHeight="true" hidden="false" ht="12" outlineLevel="0" r="484">
      <c r="B484" s="313" t="s">
        <v>872</v>
      </c>
      <c r="E484" s="310" t="s">
        <v>873</v>
      </c>
    </row>
    <row collapsed="false" customFormat="false" customHeight="true" hidden="false" ht="12" outlineLevel="0" r="485">
      <c r="B485" s="313" t="s">
        <v>874</v>
      </c>
      <c r="E485" s="310" t="s">
        <v>875</v>
      </c>
    </row>
    <row collapsed="false" customFormat="false" customHeight="true" hidden="false" ht="12" outlineLevel="0" r="486">
      <c r="B486" s="313" t="s">
        <v>876</v>
      </c>
      <c r="E486" s="310" t="s">
        <v>877</v>
      </c>
    </row>
    <row collapsed="false" customFormat="false" customHeight="true" hidden="false" ht="12" outlineLevel="0" r="487">
      <c r="B487" s="313"/>
    </row>
    <row collapsed="false" customFormat="false" customHeight="true" hidden="false" ht="12" outlineLevel="0" r="488">
      <c r="B488" s="313"/>
    </row>
    <row collapsed="false" customFormat="false" customHeight="true" hidden="false" ht="12" outlineLevel="0" r="490">
      <c r="B490" s="234" t="s">
        <v>878</v>
      </c>
    </row>
    <row collapsed="false" customFormat="false" customHeight="true" hidden="false" ht="12" outlineLevel="0" r="491">
      <c r="B491" s="234" t="s">
        <v>879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LibreOffice/3.6$MacOSX_x86 LibreOffice_project/58f22d5-270d05a-e2abed1-ea17a85-9b5702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2001-02-04T07:18:01.00Z</dcterms:created>
  <dc:creator>SFo</dc:creator>
  <cp:lastModifiedBy>Jacob Jay</cp:lastModifiedBy>
  <cp:lastPrinted>2012-03-04T16:25:12.00Z</cp:lastPrinted>
  <dcterms:modified xsi:type="dcterms:W3CDTF">2012-03-04T16:29:50.00Z</dcterms:modified>
  <cp:revision>0</cp:revision>
</cp:coreProperties>
</file>