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punkmule\Box\Kapil\Personal\Analytics\Simplilearn\2020\statistics\Regression\"/>
    </mc:Choice>
  </mc:AlternateContent>
  <xr:revisionPtr revIDLastSave="0" documentId="13_ncr:1_{46955262-FD35-4C8E-BB7D-7D444F242759}" xr6:coauthVersionLast="43" xr6:coauthVersionMax="45" xr10:uidLastSave="{00000000-0000-0000-0000-000000000000}"/>
  <bookViews>
    <workbookView xWindow="-120" yWindow="-120" windowWidth="20730" windowHeight="11160" firstSheet="2" activeTab="7" xr2:uid="{00000000-000D-0000-FFFF-FFFF00000000}"/>
  </bookViews>
  <sheets>
    <sheet name="Vif_1" sheetId="13" state="hidden" r:id="rId1"/>
    <sheet name="Vif_2" sheetId="14" state="hidden" r:id="rId2"/>
    <sheet name="Overview" sheetId="12" r:id="rId3"/>
    <sheet name="house_R2" sheetId="8" r:id="rId4"/>
    <sheet name="Chart" sheetId="11" r:id="rId5"/>
    <sheet name="Sheet1" sheetId="15" r:id="rId6"/>
    <sheet name="Sheet2" sheetId="16" r:id="rId7"/>
    <sheet name="Multiple Linear" sheetId="1" r:id="rId8"/>
    <sheet name="op" sheetId="5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G19" i="8" l="1"/>
  <c r="S20" i="1" l="1"/>
  <c r="S19" i="1"/>
  <c r="S18" i="1"/>
  <c r="N20" i="8" l="1"/>
  <c r="H2" i="1" l="1"/>
  <c r="A15" i="8" l="1"/>
  <c r="C6" i="1" l="1"/>
  <c r="M6" i="8" l="1"/>
  <c r="S21" i="1" l="1"/>
  <c r="G21" i="8" l="1"/>
  <c r="G20" i="8"/>
  <c r="B13" i="8"/>
  <c r="A18" i="8"/>
  <c r="A28" i="8" l="1"/>
  <c r="A27" i="8"/>
  <c r="O36" i="8"/>
  <c r="O27" i="8"/>
  <c r="O28" i="8"/>
  <c r="O29" i="8"/>
  <c r="O30" i="8"/>
  <c r="O31" i="8"/>
  <c r="O32" i="8"/>
  <c r="O33" i="8"/>
  <c r="O34" i="8"/>
  <c r="O35" i="8"/>
  <c r="O26" i="8"/>
  <c r="N27" i="8"/>
  <c r="N28" i="8"/>
  <c r="N29" i="8"/>
  <c r="N30" i="8"/>
  <c r="N31" i="8"/>
  <c r="N32" i="8"/>
  <c r="N33" i="8"/>
  <c r="N34" i="8"/>
  <c r="N35" i="8"/>
  <c r="N26" i="8"/>
  <c r="F36" i="8"/>
  <c r="I26" i="8"/>
  <c r="C4" i="14" l="1"/>
  <c r="C5" i="14" s="1"/>
  <c r="C6" i="14" s="1"/>
  <c r="C7" i="14" s="1"/>
  <c r="C8" i="14" s="1"/>
  <c r="C10" i="14" s="1"/>
  <c r="C11" i="14" s="1"/>
  <c r="C12" i="14" s="1"/>
  <c r="C13" i="14" s="1"/>
  <c r="C14" i="14" s="1"/>
  <c r="C16" i="14" s="1"/>
  <c r="C17" i="14" s="1"/>
  <c r="C18" i="14" s="1"/>
  <c r="C19" i="14" s="1"/>
  <c r="C21" i="14" s="1"/>
  <c r="C22" i="14" s="1"/>
  <c r="C23" i="14" s="1"/>
  <c r="C24" i="14" s="1"/>
  <c r="B4" i="14"/>
  <c r="B5" i="14" s="1"/>
  <c r="B6" i="14" s="1"/>
  <c r="B7" i="14" s="1"/>
  <c r="B8" i="14" s="1"/>
  <c r="B10" i="14" s="1"/>
  <c r="B11" i="14" s="1"/>
  <c r="B12" i="14" s="1"/>
  <c r="B13" i="14" s="1"/>
  <c r="B14" i="14" s="1"/>
  <c r="B16" i="14" s="1"/>
  <c r="B17" i="14" s="1"/>
  <c r="B18" i="14" s="1"/>
  <c r="B19" i="14" s="1"/>
  <c r="B21" i="14" s="1"/>
  <c r="B22" i="14" s="1"/>
  <c r="B23" i="14" s="1"/>
  <c r="B24" i="14" s="1"/>
  <c r="E5" i="13"/>
  <c r="E4" i="13"/>
  <c r="B4" i="13"/>
  <c r="B5" i="13" s="1"/>
  <c r="B6" i="13" s="1"/>
  <c r="B7" i="13" s="1"/>
  <c r="B8" i="13" s="1"/>
  <c r="B10" i="13" s="1"/>
  <c r="B11" i="13" s="1"/>
  <c r="B12" i="13" s="1"/>
  <c r="B13" i="13" s="1"/>
  <c r="B14" i="13" s="1"/>
  <c r="B16" i="13" s="1"/>
  <c r="B17" i="13" s="1"/>
  <c r="B18" i="13" s="1"/>
  <c r="B19" i="13" s="1"/>
  <c r="B21" i="13" s="1"/>
  <c r="B22" i="13" s="1"/>
  <c r="B23" i="13" s="1"/>
  <c r="B24" i="13" s="1"/>
  <c r="A4" i="13"/>
  <c r="A5" i="13" s="1"/>
  <c r="A6" i="13" s="1"/>
  <c r="A7" i="13" s="1"/>
  <c r="A8" i="13" s="1"/>
  <c r="A10" i="13" s="1"/>
  <c r="A11" i="13" s="1"/>
  <c r="A12" i="13" s="1"/>
  <c r="A13" i="13" s="1"/>
  <c r="A14" i="13" s="1"/>
  <c r="A16" i="13" s="1"/>
  <c r="A17" i="13" s="1"/>
  <c r="A18" i="13" s="1"/>
  <c r="A19" i="13" s="1"/>
  <c r="A21" i="13" s="1"/>
  <c r="A22" i="13" s="1"/>
  <c r="A23" i="13" s="1"/>
  <c r="A24" i="13" s="1"/>
  <c r="G27" i="8" l="1"/>
  <c r="F27" i="8" s="1"/>
  <c r="G28" i="8"/>
  <c r="F28" i="8" s="1"/>
  <c r="G31" i="8"/>
  <c r="F31" i="8" s="1"/>
  <c r="G32" i="8"/>
  <c r="F32" i="8" s="1"/>
  <c r="G35" i="8"/>
  <c r="F35" i="8" s="1"/>
  <c r="G26" i="8"/>
  <c r="F26" i="8" s="1"/>
  <c r="I27" i="8"/>
  <c r="I28" i="8"/>
  <c r="I29" i="8"/>
  <c r="G29" i="8" s="1"/>
  <c r="F29" i="8" s="1"/>
  <c r="I30" i="8"/>
  <c r="G30" i="8" s="1"/>
  <c r="F30" i="8" s="1"/>
  <c r="I31" i="8"/>
  <c r="I32" i="8"/>
  <c r="I33" i="8"/>
  <c r="G33" i="8" s="1"/>
  <c r="F33" i="8" s="1"/>
  <c r="I34" i="8"/>
  <c r="G34" i="8" s="1"/>
  <c r="F34" i="8" s="1"/>
  <c r="I35" i="8"/>
  <c r="G4" i="1" l="1"/>
  <c r="G5" i="1" s="1"/>
  <c r="G6" i="1" s="1"/>
  <c r="G7" i="1" s="1"/>
  <c r="G8" i="1" s="1"/>
  <c r="G10" i="1" s="1"/>
  <c r="G11" i="1" s="1"/>
  <c r="G12" i="1" s="1"/>
  <c r="G13" i="1" s="1"/>
  <c r="G14" i="1" s="1"/>
  <c r="G16" i="1" s="1"/>
  <c r="G17" i="1" s="1"/>
  <c r="G18" i="1" s="1"/>
  <c r="G19" i="1" s="1"/>
  <c r="G21" i="1" s="1"/>
  <c r="G22" i="1" s="1"/>
  <c r="G23" i="1" s="1"/>
  <c r="G24" i="1" s="1"/>
  <c r="F4" i="1"/>
  <c r="F5" i="1" l="1"/>
  <c r="E4" i="1"/>
  <c r="E5" i="1" s="1"/>
  <c r="E6" i="1" s="1"/>
  <c r="E7" i="1" s="1"/>
  <c r="E8" i="1" s="1"/>
  <c r="E10" i="1" s="1"/>
  <c r="E11" i="1" s="1"/>
  <c r="E12" i="1" s="1"/>
  <c r="E13" i="1" s="1"/>
  <c r="E14" i="1" s="1"/>
  <c r="E16" i="1" s="1"/>
  <c r="E17" i="1" s="1"/>
  <c r="E18" i="1" s="1"/>
  <c r="E19" i="1" s="1"/>
  <c r="E21" i="1" s="1"/>
  <c r="E22" i="1" s="1"/>
  <c r="E23" i="1" s="1"/>
  <c r="E24" i="1" s="1"/>
  <c r="F6" i="1" l="1"/>
  <c r="C4" i="1"/>
  <c r="C5" i="1" s="1"/>
  <c r="C7" i="1" s="1"/>
  <c r="C8" i="1" s="1"/>
  <c r="C10" i="1" s="1"/>
  <c r="C11" i="1" s="1"/>
  <c r="C12" i="1" s="1"/>
  <c r="C13" i="1" s="1"/>
  <c r="C14" i="1" s="1"/>
  <c r="C16" i="1" s="1"/>
  <c r="C17" i="1" s="1"/>
  <c r="C18" i="1" s="1"/>
  <c r="C19" i="1" s="1"/>
  <c r="C21" i="1" s="1"/>
  <c r="C22" i="1" s="1"/>
  <c r="C23" i="1" s="1"/>
  <c r="C24" i="1" s="1"/>
  <c r="A4" i="1"/>
  <c r="A5" i="1" s="1"/>
  <c r="A6" i="1" s="1"/>
  <c r="A7" i="1" s="1"/>
  <c r="A8" i="1" s="1"/>
  <c r="A10" i="1" s="1"/>
  <c r="A11" i="1" s="1"/>
  <c r="A12" i="1" s="1"/>
  <c r="A13" i="1" s="1"/>
  <c r="A14" i="1" s="1"/>
  <c r="A16" i="1" s="1"/>
  <c r="A17" i="1" s="1"/>
  <c r="A18" i="1" s="1"/>
  <c r="A19" i="1" s="1"/>
  <c r="A21" i="1" s="1"/>
  <c r="A22" i="1" s="1"/>
  <c r="A23" i="1" s="1"/>
  <c r="A24" i="1" s="1"/>
  <c r="B4" i="1"/>
  <c r="B5" i="1" s="1"/>
  <c r="B6" i="1" s="1"/>
  <c r="B7" i="1" s="1"/>
  <c r="B8" i="1" s="1"/>
  <c r="B10" i="1" s="1"/>
  <c r="B11" i="1" s="1"/>
  <c r="B12" i="1" s="1"/>
  <c r="B13" i="1" s="1"/>
  <c r="B14" i="1" s="1"/>
  <c r="B16" i="1" s="1"/>
  <c r="B17" i="1" s="1"/>
  <c r="B18" i="1" s="1"/>
  <c r="B19" i="1" s="1"/>
  <c r="B21" i="1" s="1"/>
  <c r="B22" i="1" s="1"/>
  <c r="B23" i="1" s="1"/>
  <c r="B24" i="1" s="1"/>
  <c r="F7" i="1" l="1"/>
  <c r="F8" i="1" l="1"/>
  <c r="F10" i="1" l="1"/>
  <c r="F11" i="1" l="1"/>
  <c r="F12" i="1" l="1"/>
  <c r="F13" i="1" l="1"/>
  <c r="F14" i="1" l="1"/>
  <c r="F16" i="1" l="1"/>
  <c r="F17" i="1" l="1"/>
  <c r="F18" i="1" l="1"/>
  <c r="F19" i="1" l="1"/>
  <c r="F21" i="1" l="1"/>
  <c r="F22" i="1" l="1"/>
  <c r="F23" i="1" l="1"/>
  <c r="F24" i="1" l="1"/>
  <c r="K25" i="1" s="1"/>
</calcChain>
</file>

<file path=xl/sharedStrings.xml><?xml version="1.0" encoding="utf-8"?>
<sst xmlns="http://schemas.openxmlformats.org/spreadsheetml/2006/main" count="232" uniqueCount="130">
  <si>
    <t>Demand/Sales</t>
  </si>
  <si>
    <t>Price</t>
  </si>
  <si>
    <t>Marketing Spend</t>
  </si>
  <si>
    <t>y=B0+B1x1+B2x2</t>
  </si>
  <si>
    <t>y=100-1.06x1+20x2</t>
  </si>
  <si>
    <t>y=100-1.06*97.5+20*13000</t>
  </si>
  <si>
    <t>1 unit increase in price is leading to -1.06 units decline in demand</t>
  </si>
  <si>
    <t>y=mx+c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</si>
  <si>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</si>
  <si>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</si>
  <si>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</si>
  <si>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</si>
  <si>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</si>
  <si>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</si>
  <si>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</si>
  <si>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</si>
  <si>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</si>
  <si>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</si>
  <si>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</si>
  <si>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</si>
  <si>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</si>
  <si>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</si>
  <si>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</si>
  <si>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</si>
  <si>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</si>
  <si>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</si>
  <si>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</si>
  <si>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</si>
  <si>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</si>
  <si>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</si>
  <si>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</si>
  <si>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</si>
  <si>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 is not influencing demand</t>
  </si>
  <si>
    <t>Mkt spend is influencing demand</t>
  </si>
  <si>
    <t>y=10.06*Price+0.05*Mkt spend-499.34</t>
  </si>
  <si>
    <t>Null Hypothesis : independent variable is not impacting dependent variable</t>
  </si>
  <si>
    <t>VIF - variance inflation factor</t>
  </si>
  <si>
    <t>area</t>
  </si>
  <si>
    <t>Price-mkt</t>
  </si>
  <si>
    <t>R2 - coefficient of determination</t>
  </si>
  <si>
    <t>Target : Dependent Variable</t>
  </si>
  <si>
    <t>Influencers : Independent Variables</t>
  </si>
  <si>
    <t>m - slope</t>
  </si>
  <si>
    <t>c-y intercept</t>
  </si>
  <si>
    <t>Total errors wrt mean line (TSS)</t>
  </si>
  <si>
    <t>Total errors wrt regression line (RSS)</t>
  </si>
  <si>
    <t>R2 = (TSS-RSS)/TSS</t>
  </si>
  <si>
    <t>Goodness of fit</t>
  </si>
  <si>
    <t>how well this eqn is explaining variation in y with variation in x</t>
  </si>
  <si>
    <t>P low null will go</t>
  </si>
  <si>
    <t>LOS (alpha) - 0.05 (LoC =95%)</t>
  </si>
  <si>
    <t>Null is accepted</t>
  </si>
  <si>
    <t>Null is rejected</t>
  </si>
  <si>
    <t>Multicollinearity of independent variables</t>
  </si>
  <si>
    <t>Historic</t>
  </si>
  <si>
    <t>relationship</t>
  </si>
  <si>
    <t>machine learning - Supervised</t>
  </si>
  <si>
    <t>Unsupervised</t>
  </si>
  <si>
    <t>time</t>
  </si>
  <si>
    <t>weather</t>
  </si>
  <si>
    <t>road condition</t>
  </si>
  <si>
    <t>traffic</t>
  </si>
  <si>
    <t>no. of signals</t>
  </si>
  <si>
    <t>low value of p</t>
  </si>
  <si>
    <t>x</t>
  </si>
  <si>
    <t>error</t>
  </si>
  <si>
    <t>error^2</t>
  </si>
  <si>
    <t>sum(e^2)</t>
  </si>
  <si>
    <t>Minimize(Sum squared error)&gt;&gt;best fitting line</t>
  </si>
  <si>
    <t>y=0.1098*area+98.248</t>
  </si>
  <si>
    <t>c- y intercept</t>
  </si>
  <si>
    <t>m- slope</t>
  </si>
  <si>
    <t>total sum squared error</t>
  </si>
  <si>
    <t>mean</t>
  </si>
  <si>
    <t>regression</t>
  </si>
  <si>
    <t>residual sum squared error</t>
  </si>
  <si>
    <t>R2=(TSS-RSS)/TSS</t>
  </si>
  <si>
    <t>predicted</t>
  </si>
  <si>
    <t>marketin</t>
  </si>
  <si>
    <t>B0</t>
  </si>
  <si>
    <t>B1</t>
  </si>
  <si>
    <t>B2</t>
  </si>
  <si>
    <t>vif(proce)</t>
  </si>
  <si>
    <t>vif(mk)</t>
  </si>
  <si>
    <t>10=1/(1-R2)</t>
  </si>
  <si>
    <t>R2=0.9</t>
  </si>
  <si>
    <t>vif</t>
  </si>
  <si>
    <t>1/(1-R2)</t>
  </si>
  <si>
    <t>TSS</t>
  </si>
  <si>
    <t>RSS</t>
  </si>
  <si>
    <t>err^2(RSS)</t>
  </si>
  <si>
    <t>y</t>
  </si>
  <si>
    <t>diff</t>
  </si>
  <si>
    <t>slope=(diff in y)/(diff in x)</t>
  </si>
  <si>
    <t>vif=1/(1-R2)</t>
  </si>
  <si>
    <t>5=1/(1-R2)</t>
  </si>
  <si>
    <t>R2=80%</t>
  </si>
  <si>
    <t>Dep</t>
  </si>
  <si>
    <t>Ind</t>
  </si>
  <si>
    <t>Vif2</t>
  </si>
  <si>
    <t>vif3</t>
  </si>
  <si>
    <t>Vif4</t>
  </si>
  <si>
    <t>Vif5</t>
  </si>
  <si>
    <t>Vif6</t>
  </si>
  <si>
    <t>(Continuous numeric)</t>
  </si>
  <si>
    <t>y2-y1/(x2-x1)</t>
  </si>
  <si>
    <t>VIF(Price)</t>
  </si>
  <si>
    <t>VIF(mkt spend)</t>
  </si>
  <si>
    <t>vif(var3)</t>
  </si>
  <si>
    <t>vif(var4)</t>
  </si>
  <si>
    <t>demand</t>
  </si>
  <si>
    <t>R2</t>
  </si>
  <si>
    <t>VIF=1/(1-R2)</t>
  </si>
  <si>
    <t>if p is greer than 0.05 -- var is insignificant</t>
  </si>
  <si>
    <t>y=B0+B1x1+B2x2+…..+BnXn</t>
  </si>
  <si>
    <t>ori dep</t>
  </si>
  <si>
    <t>out</t>
  </si>
  <si>
    <t>XXX</t>
  </si>
  <si>
    <t>ind</t>
  </si>
  <si>
    <t>Loan amount=30*annual income+100000</t>
  </si>
  <si>
    <t>CoD determines how well variations in dependent variable is explained by variations in independent var</t>
  </si>
  <si>
    <t>var3</t>
  </si>
  <si>
    <t>var4</t>
  </si>
  <si>
    <t>dep</t>
  </si>
  <si>
    <t>drop</t>
  </si>
  <si>
    <t>(350-300)</t>
  </si>
  <si>
    <t>(2250-1850)</t>
  </si>
  <si>
    <t>(80-100)/80</t>
  </si>
  <si>
    <t>Demand (ignore)</t>
  </si>
  <si>
    <t>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</si>
</sst>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3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3" fillId="4" borderId="7" xfId="0" applyFont="1" applyFill="1" applyBorder="1"/>
    <xf numFmtId="0" fontId="4" fillId="0" borderId="0" xfId="0" applyFont="1"/>
    <xf numFmtId="0" fontId="1" fillId="5" borderId="2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1" xfId="0" applyFill="1" applyBorder="1" applyAlignment="1"/>
    <xf numFmtId="0" fontId="0" fillId="0" borderId="7" xfId="0" applyBorder="1"/>
    <xf numFmtId="0" fontId="0" fillId="0" borderId="4" xfId="0" applyBorder="1"/>
    <xf numFmtId="0" fontId="0" fillId="2" borderId="4" xfId="0" applyFill="1" applyBorder="1"/>
    <xf numFmtId="0" fontId="0" fillId="2" borderId="7" xfId="0" applyFill="1" applyBorder="1"/>
    <xf numFmtId="0" fontId="0" fillId="0" borderId="8" xfId="0" applyBorder="1"/>
    <xf numFmtId="0" fontId="0" fillId="0" borderId="6" xfId="0" applyBorder="1"/>
    <xf numFmtId="0" fontId="0" fillId="3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6" fillId="3" borderId="0" xfId="0" applyFont="1" applyFill="1"/>
    <xf numFmtId="164" fontId="0" fillId="0" borderId="0" xfId="1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Vif_1!$B$1</c:f>
              <c:strCache>
                <c:ptCount val="1"/>
                <c:pt idx="0">
                  <c:v>Marketing Spend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585520559930008E-2"/>
                  <c:y val="-0.64195610965296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Vif_1!$A$2:$A$25</c:f>
              <c:numCache>
                <c:formatCode>General</c:formatCode>
                <c:ptCount val="24"/>
                <c:pt idx="0">
                  <c:v>100</c:v>
                </c:pt>
                <c:pt idx="1">
                  <c:v>101</c:v>
                </c:pt>
                <c:pt idx="2">
                  <c:v>99.5</c:v>
                </c:pt>
                <c:pt idx="3">
                  <c:v>99</c:v>
                </c:pt>
                <c:pt idx="4">
                  <c:v>98.5</c:v>
                </c:pt>
                <c:pt idx="5">
                  <c:v>98</c:v>
                </c:pt>
                <c:pt idx="6">
                  <c:v>97.5</c:v>
                </c:pt>
                <c:pt idx="7">
                  <c:v>97.5</c:v>
                </c:pt>
                <c:pt idx="8">
                  <c:v>97</c:v>
                </c:pt>
                <c:pt idx="9">
                  <c:v>96.5</c:v>
                </c:pt>
                <c:pt idx="10">
                  <c:v>96</c:v>
                </c:pt>
                <c:pt idx="11">
                  <c:v>95.5</c:v>
                </c:pt>
                <c:pt idx="12">
                  <c:v>95</c:v>
                </c:pt>
                <c:pt idx="13">
                  <c:v>95</c:v>
                </c:pt>
                <c:pt idx="14">
                  <c:v>94.5</c:v>
                </c:pt>
                <c:pt idx="15">
                  <c:v>94</c:v>
                </c:pt>
                <c:pt idx="16">
                  <c:v>93.5</c:v>
                </c:pt>
                <c:pt idx="17">
                  <c:v>93</c:v>
                </c:pt>
                <c:pt idx="18">
                  <c:v>95</c:v>
                </c:pt>
                <c:pt idx="19">
                  <c:v>92.5</c:v>
                </c:pt>
                <c:pt idx="20">
                  <c:v>92</c:v>
                </c:pt>
                <c:pt idx="21">
                  <c:v>91.5</c:v>
                </c:pt>
                <c:pt idx="22">
                  <c:v>91</c:v>
                </c:pt>
                <c:pt idx="23">
                  <c:v>90</c:v>
                </c:pt>
              </c:numCache>
            </c:numRef>
          </c:xVal>
          <c:yVal>
            <c:numRef>
              <c:f>Vif_1!$B$2:$B$25</c:f>
              <c:numCache>
                <c:formatCode>General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15000</c:v>
                </c:pt>
                <c:pt idx="8">
                  <c:v>16000</c:v>
                </c:pt>
                <c:pt idx="9">
                  <c:v>17000</c:v>
                </c:pt>
                <c:pt idx="10">
                  <c:v>18000</c:v>
                </c:pt>
                <c:pt idx="11">
                  <c:v>19000</c:v>
                </c:pt>
                <c:pt idx="12">
                  <c:v>20000</c:v>
                </c:pt>
                <c:pt idx="13">
                  <c:v>20000</c:v>
                </c:pt>
                <c:pt idx="14">
                  <c:v>21000</c:v>
                </c:pt>
                <c:pt idx="15">
                  <c:v>22000</c:v>
                </c:pt>
                <c:pt idx="16">
                  <c:v>23000</c:v>
                </c:pt>
                <c:pt idx="17">
                  <c:v>24000</c:v>
                </c:pt>
                <c:pt idx="18">
                  <c:v>24000</c:v>
                </c:pt>
                <c:pt idx="19">
                  <c:v>25000</c:v>
                </c:pt>
                <c:pt idx="20">
                  <c:v>26000</c:v>
                </c:pt>
                <c:pt idx="21">
                  <c:v>27000</c:v>
                </c:pt>
                <c:pt idx="22">
                  <c:v>28000</c:v>
                </c:pt>
                <c:pt idx="23">
                  <c:v>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9-4AAE-8389-669B2DBD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48320"/>
        <c:axId val="1561846024"/>
      </c:scatterChart>
      <c:valAx>
        <c:axId val="15618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46024"/>
        <c:crosses val="autoZero"/>
        <c:crossBetween val="midCat"/>
      </c:valAx>
      <c:valAx>
        <c:axId val="156184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Vif_2!$C$1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0374234470691067E-2"/>
                  <c:y val="-0.66001020705745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Vif_2!$B$2:$B$25</c:f>
              <c:numCache>
                <c:formatCode>General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15000</c:v>
                </c:pt>
                <c:pt idx="8">
                  <c:v>16000</c:v>
                </c:pt>
                <c:pt idx="9">
                  <c:v>17000</c:v>
                </c:pt>
                <c:pt idx="10">
                  <c:v>18000</c:v>
                </c:pt>
                <c:pt idx="11">
                  <c:v>19000</c:v>
                </c:pt>
                <c:pt idx="12">
                  <c:v>20000</c:v>
                </c:pt>
                <c:pt idx="13">
                  <c:v>20000</c:v>
                </c:pt>
                <c:pt idx="14">
                  <c:v>21000</c:v>
                </c:pt>
                <c:pt idx="15">
                  <c:v>22000</c:v>
                </c:pt>
                <c:pt idx="16">
                  <c:v>23000</c:v>
                </c:pt>
                <c:pt idx="17">
                  <c:v>24000</c:v>
                </c:pt>
                <c:pt idx="18">
                  <c:v>24000</c:v>
                </c:pt>
                <c:pt idx="19">
                  <c:v>25000</c:v>
                </c:pt>
                <c:pt idx="20">
                  <c:v>26000</c:v>
                </c:pt>
                <c:pt idx="21">
                  <c:v>27000</c:v>
                </c:pt>
                <c:pt idx="22">
                  <c:v>28000</c:v>
                </c:pt>
                <c:pt idx="23">
                  <c:v>28000</c:v>
                </c:pt>
              </c:numCache>
            </c:numRef>
          </c:xVal>
          <c:yVal>
            <c:numRef>
              <c:f>Vif_2!$C$2:$C$25</c:f>
              <c:numCache>
                <c:formatCode>General</c:formatCode>
                <c:ptCount val="24"/>
                <c:pt idx="0">
                  <c:v>100</c:v>
                </c:pt>
                <c:pt idx="1">
                  <c:v>101</c:v>
                </c:pt>
                <c:pt idx="2">
                  <c:v>99.5</c:v>
                </c:pt>
                <c:pt idx="3">
                  <c:v>99</c:v>
                </c:pt>
                <c:pt idx="4">
                  <c:v>98.5</c:v>
                </c:pt>
                <c:pt idx="5">
                  <c:v>98</c:v>
                </c:pt>
                <c:pt idx="6">
                  <c:v>97.5</c:v>
                </c:pt>
                <c:pt idx="7">
                  <c:v>97.5</c:v>
                </c:pt>
                <c:pt idx="8">
                  <c:v>97</c:v>
                </c:pt>
                <c:pt idx="9">
                  <c:v>96.5</c:v>
                </c:pt>
                <c:pt idx="10">
                  <c:v>96</c:v>
                </c:pt>
                <c:pt idx="11">
                  <c:v>95.5</c:v>
                </c:pt>
                <c:pt idx="12">
                  <c:v>95</c:v>
                </c:pt>
                <c:pt idx="13">
                  <c:v>95</c:v>
                </c:pt>
                <c:pt idx="14">
                  <c:v>94.5</c:v>
                </c:pt>
                <c:pt idx="15">
                  <c:v>94</c:v>
                </c:pt>
                <c:pt idx="16">
                  <c:v>93.5</c:v>
                </c:pt>
                <c:pt idx="17">
                  <c:v>93</c:v>
                </c:pt>
                <c:pt idx="18">
                  <c:v>95</c:v>
                </c:pt>
                <c:pt idx="19">
                  <c:v>92.5</c:v>
                </c:pt>
                <c:pt idx="20">
                  <c:v>92</c:v>
                </c:pt>
                <c:pt idx="21">
                  <c:v>91.5</c:v>
                </c:pt>
                <c:pt idx="22">
                  <c:v>91</c:v>
                </c:pt>
                <c:pt idx="2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6-4A65-A1D4-527FA802B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51928"/>
        <c:axId val="1561851272"/>
      </c:scatterChart>
      <c:valAx>
        <c:axId val="156185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51272"/>
        <c:crosses val="autoZero"/>
        <c:crossBetween val="midCat"/>
      </c:valAx>
      <c:valAx>
        <c:axId val="15618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5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house_R2!$B$2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9332895888014"/>
                  <c:y val="-0.21418124817731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house_R2!$A$3:$A$12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house_R2!$B$3:$B$12</c:f>
              <c:numCache>
                <c:formatCode>General</c:formatCode>
                <c:ptCount val="10"/>
                <c:pt idx="0">
                  <c:v>245</c:v>
                </c:pt>
                <c:pt idx="1">
                  <c:v>312</c:v>
                </c:pt>
                <c:pt idx="2">
                  <c:v>279</c:v>
                </c:pt>
                <c:pt idx="3">
                  <c:v>308</c:v>
                </c:pt>
                <c:pt idx="4">
                  <c:v>199</c:v>
                </c:pt>
                <c:pt idx="5">
                  <c:v>219</c:v>
                </c:pt>
                <c:pt idx="6">
                  <c:v>405</c:v>
                </c:pt>
                <c:pt idx="7">
                  <c:v>324</c:v>
                </c:pt>
                <c:pt idx="8">
                  <c:v>319</c:v>
                </c:pt>
                <c:pt idx="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0-4575-AD49-2E7FC473B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17376"/>
        <c:axId val="584328528"/>
      </c:scatterChart>
      <c:valAx>
        <c:axId val="5843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28528"/>
        <c:crosses val="autoZero"/>
        <c:crossBetween val="midCat"/>
      </c:valAx>
      <c:valAx>
        <c:axId val="5843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75521261168421E-2"/>
          <c:y val="7.310994886934484E-2"/>
          <c:w val="0.94722089719110103"/>
          <c:h val="0.85822862109433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[1]house_R2!$B$1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9B9-4CE6-B882-2133155419E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[1]house_R2!$A$2:$A$11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[1]house_R2!$B$2:$B$11</c:f>
              <c:numCache>
                <c:formatCode>General</c:formatCode>
                <c:ptCount val="10"/>
                <c:pt idx="0">
                  <c:v>245</c:v>
                </c:pt>
                <c:pt idx="1">
                  <c:v>312</c:v>
                </c:pt>
                <c:pt idx="2">
                  <c:v>279</c:v>
                </c:pt>
                <c:pt idx="3">
                  <c:v>308</c:v>
                </c:pt>
                <c:pt idx="4">
                  <c:v>199</c:v>
                </c:pt>
                <c:pt idx="5">
                  <c:v>219</c:v>
                </c:pt>
                <c:pt idx="6">
                  <c:v>405</c:v>
                </c:pt>
                <c:pt idx="7">
                  <c:v>324</c:v>
                </c:pt>
                <c:pt idx="8">
                  <c:v>319</c:v>
                </c:pt>
                <c:pt idx="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F-45DF-B0D6-4EE3F9C30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66384"/>
        <c:axId val="555466712"/>
      </c:scatterChart>
      <c:valAx>
        <c:axId val="5554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66712"/>
        <c:crosses val="autoZero"/>
        <c:crossBetween val="midCat"/>
      </c:valAx>
      <c:valAx>
        <c:axId val="5554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Demand/Sales vs Price</a:t>
            </a:r>
          </a:p>
        </c:rich>
      </c:tx>
      <c:layout>
        <c:manualLayout>
          <c:xMode val="edge"/>
          <c:yMode val="edge"/>
          <c:x val="0.24805732616756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Linear'!$B$1</c:f>
              <c:strCache>
                <c:ptCount val="1"/>
                <c:pt idx="0">
                  <c:v>Demand/Sales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267935258092741E-2"/>
                  <c:y val="-0.51704651501895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Linear'!$A$2:$A$25</c:f>
              <c:numCache>
                <c:formatCode>General</c:formatCode>
                <c:ptCount val="24"/>
                <c:pt idx="0">
                  <c:v>100</c:v>
                </c:pt>
                <c:pt idx="1">
                  <c:v>101</c:v>
                </c:pt>
                <c:pt idx="2">
                  <c:v>99.5</c:v>
                </c:pt>
                <c:pt idx="3">
                  <c:v>99</c:v>
                </c:pt>
                <c:pt idx="4">
                  <c:v>98.5</c:v>
                </c:pt>
                <c:pt idx="5">
                  <c:v>98</c:v>
                </c:pt>
                <c:pt idx="6">
                  <c:v>97.5</c:v>
                </c:pt>
                <c:pt idx="7">
                  <c:v>97.5</c:v>
                </c:pt>
                <c:pt idx="8">
                  <c:v>97</c:v>
                </c:pt>
                <c:pt idx="9">
                  <c:v>96.5</c:v>
                </c:pt>
                <c:pt idx="10">
                  <c:v>96</c:v>
                </c:pt>
                <c:pt idx="11">
                  <c:v>95.5</c:v>
                </c:pt>
                <c:pt idx="12">
                  <c:v>95</c:v>
                </c:pt>
                <c:pt idx="13">
                  <c:v>95</c:v>
                </c:pt>
                <c:pt idx="14">
                  <c:v>94.5</c:v>
                </c:pt>
                <c:pt idx="15">
                  <c:v>94</c:v>
                </c:pt>
                <c:pt idx="16">
                  <c:v>93.5</c:v>
                </c:pt>
                <c:pt idx="17">
                  <c:v>93</c:v>
                </c:pt>
                <c:pt idx="18">
                  <c:v>95</c:v>
                </c:pt>
                <c:pt idx="19">
                  <c:v>92.5</c:v>
                </c:pt>
                <c:pt idx="20">
                  <c:v>92</c:v>
                </c:pt>
                <c:pt idx="21">
                  <c:v>91.5</c:v>
                </c:pt>
                <c:pt idx="22">
                  <c:v>91</c:v>
                </c:pt>
                <c:pt idx="23">
                  <c:v>90</c:v>
                </c:pt>
              </c:numCache>
            </c:numRef>
          </c:xVal>
          <c:yVal>
            <c:numRef>
              <c:f>'Multiple Linear'!$B$2:$B$25</c:f>
              <c:numCache>
                <c:formatCode>General</c:formatCode>
                <c:ptCount val="24"/>
                <c:pt idx="0">
                  <c:v>1000</c:v>
                </c:pt>
                <c:pt idx="1">
                  <c:v>1100</c:v>
                </c:pt>
                <c:pt idx="2">
                  <c:v>1050</c:v>
                </c:pt>
                <c:pt idx="3">
                  <c:v>1100</c:v>
                </c:pt>
                <c:pt idx="4">
                  <c:v>1150</c:v>
                </c:pt>
                <c:pt idx="5">
                  <c:v>1200</c:v>
                </c:pt>
                <c:pt idx="6">
                  <c:v>1250</c:v>
                </c:pt>
                <c:pt idx="7">
                  <c:v>1500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  <c:pt idx="11">
                  <c:v>1450</c:v>
                </c:pt>
                <c:pt idx="12">
                  <c:v>1500</c:v>
                </c:pt>
                <c:pt idx="13">
                  <c:v>1400</c:v>
                </c:pt>
                <c:pt idx="14">
                  <c:v>1550</c:v>
                </c:pt>
                <c:pt idx="15">
                  <c:v>1600</c:v>
                </c:pt>
                <c:pt idx="16">
                  <c:v>1650</c:v>
                </c:pt>
                <c:pt idx="17">
                  <c:v>1700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A-479C-B921-C5DEA0FB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0064"/>
        <c:axId val="593159504"/>
      </c:scatterChart>
      <c:valAx>
        <c:axId val="5931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9504"/>
        <c:crosses val="autoZero"/>
        <c:crossBetween val="midCat"/>
      </c:valAx>
      <c:valAx>
        <c:axId val="5931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Demand/Sales vs Mkt Spend</a:t>
            </a:r>
          </a:p>
        </c:rich>
      </c:tx>
      <c:layout>
        <c:manualLayout>
          <c:xMode val="edge"/>
          <c:yMode val="edge"/>
          <c:x val="8.472112970224902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Linear'!$E$1</c:f>
              <c:strCache>
                <c:ptCount val="1"/>
                <c:pt idx="0">
                  <c:v>Demand/Sales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432414698162726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Linear'!$C$2:$C$25</c:f>
              <c:numCache>
                <c:formatCode>General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15000</c:v>
                </c:pt>
                <c:pt idx="8">
                  <c:v>16000</c:v>
                </c:pt>
                <c:pt idx="9">
                  <c:v>17000</c:v>
                </c:pt>
                <c:pt idx="10">
                  <c:v>18000</c:v>
                </c:pt>
                <c:pt idx="11">
                  <c:v>19000</c:v>
                </c:pt>
                <c:pt idx="12">
                  <c:v>20000</c:v>
                </c:pt>
                <c:pt idx="13">
                  <c:v>20000</c:v>
                </c:pt>
                <c:pt idx="14">
                  <c:v>21000</c:v>
                </c:pt>
                <c:pt idx="15">
                  <c:v>22000</c:v>
                </c:pt>
                <c:pt idx="16">
                  <c:v>23000</c:v>
                </c:pt>
                <c:pt idx="17">
                  <c:v>24000</c:v>
                </c:pt>
                <c:pt idx="18">
                  <c:v>24000</c:v>
                </c:pt>
                <c:pt idx="19">
                  <c:v>25000</c:v>
                </c:pt>
                <c:pt idx="20">
                  <c:v>26000</c:v>
                </c:pt>
                <c:pt idx="21">
                  <c:v>27000</c:v>
                </c:pt>
                <c:pt idx="22">
                  <c:v>28000</c:v>
                </c:pt>
                <c:pt idx="23">
                  <c:v>28000</c:v>
                </c:pt>
              </c:numCache>
            </c:numRef>
          </c:xVal>
          <c:yVal>
            <c:numRef>
              <c:f>'Multiple Linear'!$E$2:$E$25</c:f>
              <c:numCache>
                <c:formatCode>General</c:formatCode>
                <c:ptCount val="24"/>
                <c:pt idx="0">
                  <c:v>1000</c:v>
                </c:pt>
                <c:pt idx="1">
                  <c:v>1100</c:v>
                </c:pt>
                <c:pt idx="2">
                  <c:v>1050</c:v>
                </c:pt>
                <c:pt idx="3">
                  <c:v>1100</c:v>
                </c:pt>
                <c:pt idx="4">
                  <c:v>1150</c:v>
                </c:pt>
                <c:pt idx="5">
                  <c:v>1200</c:v>
                </c:pt>
                <c:pt idx="6">
                  <c:v>1250</c:v>
                </c:pt>
                <c:pt idx="7">
                  <c:v>1500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  <c:pt idx="11">
                  <c:v>1450</c:v>
                </c:pt>
                <c:pt idx="12">
                  <c:v>1500</c:v>
                </c:pt>
                <c:pt idx="13">
                  <c:v>1400</c:v>
                </c:pt>
                <c:pt idx="14">
                  <c:v>1550</c:v>
                </c:pt>
                <c:pt idx="15">
                  <c:v>1600</c:v>
                </c:pt>
                <c:pt idx="16">
                  <c:v>1650</c:v>
                </c:pt>
                <c:pt idx="17">
                  <c:v>1700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D-4618-91E8-C1880EB4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68992"/>
        <c:axId val="474068432"/>
      </c:scatterChart>
      <c:valAx>
        <c:axId val="4740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68432"/>
        <c:crosses val="autoZero"/>
        <c:crossBetween val="midCat"/>
      </c:valAx>
      <c:valAx>
        <c:axId val="4740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Linear'!$G$1</c:f>
              <c:strCache>
                <c:ptCount val="1"/>
                <c:pt idx="0">
                  <c:v>Marketing Spend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18853893263339E-2"/>
                  <c:y val="-0.61880796150481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Linear'!$F$2:$F$25</c:f>
              <c:numCache>
                <c:formatCode>General</c:formatCode>
                <c:ptCount val="24"/>
                <c:pt idx="0">
                  <c:v>100</c:v>
                </c:pt>
                <c:pt idx="1">
                  <c:v>101</c:v>
                </c:pt>
                <c:pt idx="2">
                  <c:v>99.5</c:v>
                </c:pt>
                <c:pt idx="3">
                  <c:v>99</c:v>
                </c:pt>
                <c:pt idx="4">
                  <c:v>98.5</c:v>
                </c:pt>
                <c:pt idx="5">
                  <c:v>98</c:v>
                </c:pt>
                <c:pt idx="6">
                  <c:v>97.5</c:v>
                </c:pt>
                <c:pt idx="7">
                  <c:v>97.5</c:v>
                </c:pt>
                <c:pt idx="8">
                  <c:v>97</c:v>
                </c:pt>
                <c:pt idx="9">
                  <c:v>96.5</c:v>
                </c:pt>
                <c:pt idx="10">
                  <c:v>96</c:v>
                </c:pt>
                <c:pt idx="11">
                  <c:v>95.5</c:v>
                </c:pt>
                <c:pt idx="12">
                  <c:v>95</c:v>
                </c:pt>
                <c:pt idx="13">
                  <c:v>95</c:v>
                </c:pt>
                <c:pt idx="14">
                  <c:v>94.5</c:v>
                </c:pt>
                <c:pt idx="15">
                  <c:v>94</c:v>
                </c:pt>
                <c:pt idx="16">
                  <c:v>93.5</c:v>
                </c:pt>
                <c:pt idx="17">
                  <c:v>93</c:v>
                </c:pt>
                <c:pt idx="18">
                  <c:v>95</c:v>
                </c:pt>
                <c:pt idx="19">
                  <c:v>92.5</c:v>
                </c:pt>
                <c:pt idx="20">
                  <c:v>92</c:v>
                </c:pt>
                <c:pt idx="21">
                  <c:v>91.5</c:v>
                </c:pt>
                <c:pt idx="22">
                  <c:v>91</c:v>
                </c:pt>
                <c:pt idx="23">
                  <c:v>90</c:v>
                </c:pt>
              </c:numCache>
            </c:numRef>
          </c:xVal>
          <c:yVal>
            <c:numRef>
              <c:f>'Multiple Linear'!$G$2:$G$25</c:f>
              <c:numCache>
                <c:formatCode>General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15000</c:v>
                </c:pt>
                <c:pt idx="8">
                  <c:v>16000</c:v>
                </c:pt>
                <c:pt idx="9">
                  <c:v>17000</c:v>
                </c:pt>
                <c:pt idx="10">
                  <c:v>18000</c:v>
                </c:pt>
                <c:pt idx="11">
                  <c:v>19000</c:v>
                </c:pt>
                <c:pt idx="12">
                  <c:v>20000</c:v>
                </c:pt>
                <c:pt idx="13">
                  <c:v>20000</c:v>
                </c:pt>
                <c:pt idx="14">
                  <c:v>21000</c:v>
                </c:pt>
                <c:pt idx="15">
                  <c:v>22000</c:v>
                </c:pt>
                <c:pt idx="16">
                  <c:v>23000</c:v>
                </c:pt>
                <c:pt idx="17">
                  <c:v>24000</c:v>
                </c:pt>
                <c:pt idx="18">
                  <c:v>24000</c:v>
                </c:pt>
                <c:pt idx="19">
                  <c:v>25000</c:v>
                </c:pt>
                <c:pt idx="20">
                  <c:v>26000</c:v>
                </c:pt>
                <c:pt idx="21">
                  <c:v>27000</c:v>
                </c:pt>
                <c:pt idx="22">
                  <c:v>28000</c:v>
                </c:pt>
                <c:pt idx="23">
                  <c:v>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A-4C3C-9950-46E9B086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52224"/>
        <c:axId val="745256816"/>
      </c:scatterChart>
      <c:valAx>
        <c:axId val="74525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56816"/>
        <c:crosses val="autoZero"/>
        <c:crossBetween val="midCat"/>
      </c:valAx>
      <c:valAx>
        <c:axId val="7452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138112</xdr:rowOff>
    </xdr:from>
    <xdr:to>
      <xdr:col>13</xdr:col>
      <xdr:colOff>257175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3BDFE-DAC0-4E4D-8E4E-2968225CB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7</xdr:row>
      <xdr:rowOff>109537</xdr:rowOff>
    </xdr:from>
    <xdr:to>
      <xdr:col>11</xdr:col>
      <xdr:colOff>500062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ED67C-9B6C-4FCF-A9A3-A8608B681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9</xdr:row>
      <xdr:rowOff>66675</xdr:rowOff>
    </xdr:from>
    <xdr:to>
      <xdr:col>3</xdr:col>
      <xdr:colOff>409575</xdr:colOff>
      <xdr:row>15</xdr:row>
      <xdr:rowOff>85725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A48A1AD-D0E4-4F1A-9A9D-50BF30B79E52}"/>
            </a:ext>
          </a:extLst>
        </xdr:cNvPr>
        <xdr:cNvSpPr/>
      </xdr:nvSpPr>
      <xdr:spPr>
        <a:xfrm>
          <a:off x="742950" y="1781175"/>
          <a:ext cx="1495425" cy="1162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Dependent Variable</a:t>
          </a:r>
        </a:p>
      </xdr:txBody>
    </xdr:sp>
    <xdr:clientData/>
  </xdr:twoCellAnchor>
  <xdr:twoCellAnchor>
    <xdr:from>
      <xdr:col>5</xdr:col>
      <xdr:colOff>152400</xdr:colOff>
      <xdr:row>11</xdr:row>
      <xdr:rowOff>76200</xdr:rowOff>
    </xdr:from>
    <xdr:to>
      <xdr:col>6</xdr:col>
      <xdr:colOff>304800</xdr:colOff>
      <xdr:row>13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87D782A-68B3-44C8-B08A-908919924AA6}"/>
            </a:ext>
          </a:extLst>
        </xdr:cNvPr>
        <xdr:cNvSpPr/>
      </xdr:nvSpPr>
      <xdr:spPr>
        <a:xfrm>
          <a:off x="3200400" y="2171700"/>
          <a:ext cx="7620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Var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4</xdr:col>
      <xdr:colOff>19050</xdr:colOff>
      <xdr:row>11</xdr:row>
      <xdr:rowOff>180975</xdr:rowOff>
    </xdr:from>
    <xdr:to>
      <xdr:col>5</xdr:col>
      <xdr:colOff>0</xdr:colOff>
      <xdr:row>13</xdr:row>
      <xdr:rowOff>19050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E95C5D69-A49A-472C-8878-6E33719747FB}"/>
            </a:ext>
          </a:extLst>
        </xdr:cNvPr>
        <xdr:cNvSpPr/>
      </xdr:nvSpPr>
      <xdr:spPr>
        <a:xfrm>
          <a:off x="2457450" y="2276475"/>
          <a:ext cx="590550" cy="2190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514350</xdr:colOff>
      <xdr:row>11</xdr:row>
      <xdr:rowOff>76200</xdr:rowOff>
    </xdr:from>
    <xdr:to>
      <xdr:col>8</xdr:col>
      <xdr:colOff>57150</xdr:colOff>
      <xdr:row>13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EF8C734-A626-4894-8FF5-C14813D3C4F6}"/>
            </a:ext>
          </a:extLst>
        </xdr:cNvPr>
        <xdr:cNvSpPr/>
      </xdr:nvSpPr>
      <xdr:spPr>
        <a:xfrm>
          <a:off x="4171950" y="2171700"/>
          <a:ext cx="7620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Var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8</xdr:col>
      <xdr:colOff>295275</xdr:colOff>
      <xdr:row>11</xdr:row>
      <xdr:rowOff>38100</xdr:rowOff>
    </xdr:from>
    <xdr:to>
      <xdr:col>9</xdr:col>
      <xdr:colOff>447675</xdr:colOff>
      <xdr:row>13</xdr:row>
      <xdr:rowOff>114300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D0D9484-C33C-40F9-9859-3C75CF8A6EF4}"/>
            </a:ext>
          </a:extLst>
        </xdr:cNvPr>
        <xdr:cNvSpPr/>
      </xdr:nvSpPr>
      <xdr:spPr>
        <a:xfrm>
          <a:off x="5172075" y="2133600"/>
          <a:ext cx="7620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Var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10</xdr:col>
      <xdr:colOff>47625</xdr:colOff>
      <xdr:row>11</xdr:row>
      <xdr:rowOff>38100</xdr:rowOff>
    </xdr:from>
    <xdr:to>
      <xdr:col>11</xdr:col>
      <xdr:colOff>200025</xdr:colOff>
      <xdr:row>13</xdr:row>
      <xdr:rowOff>114300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33082F0-49E3-47B3-81A2-0727DD22C9CA}"/>
            </a:ext>
          </a:extLst>
        </xdr:cNvPr>
        <xdr:cNvSpPr/>
      </xdr:nvSpPr>
      <xdr:spPr>
        <a:xfrm>
          <a:off x="6143625" y="2133600"/>
          <a:ext cx="7620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Var</a:t>
          </a:r>
          <a:r>
            <a:rPr lang="en-US" sz="1100" baseline="0"/>
            <a:t> 4</a:t>
          </a:r>
          <a:endParaRPr lang="en-US" sz="1100"/>
        </a:p>
      </xdr:txBody>
    </xdr:sp>
    <xdr:clientData/>
  </xdr:twoCellAnchor>
  <xdr:twoCellAnchor>
    <xdr:from>
      <xdr:col>11</xdr:col>
      <xdr:colOff>495300</xdr:colOff>
      <xdr:row>11</xdr:row>
      <xdr:rowOff>19050</xdr:rowOff>
    </xdr:from>
    <xdr:to>
      <xdr:col>13</xdr:col>
      <xdr:colOff>38100</xdr:colOff>
      <xdr:row>13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2252511-F649-4C01-9DF4-99D50BF444EC}"/>
            </a:ext>
          </a:extLst>
        </xdr:cNvPr>
        <xdr:cNvSpPr/>
      </xdr:nvSpPr>
      <xdr:spPr>
        <a:xfrm>
          <a:off x="7200900" y="2114550"/>
          <a:ext cx="7620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Var</a:t>
          </a:r>
          <a:r>
            <a:rPr lang="en-US" sz="1100" baseline="0"/>
            <a:t> 5</a:t>
          </a:r>
          <a:endParaRPr lang="en-US" sz="1100"/>
        </a:p>
      </xdr:txBody>
    </xdr:sp>
    <xdr:clientData/>
  </xdr:twoCellAnchor>
  <xdr:oneCellAnchor>
    <xdr:from>
      <xdr:col>6</xdr:col>
      <xdr:colOff>500933</xdr:colOff>
      <xdr:row>6</xdr:row>
      <xdr:rowOff>131260</xdr:rowOff>
    </xdr:from>
    <xdr:ext cx="3017686" cy="468013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1C41D2F-07B9-4AB0-B8F3-B02D6BD377A2}"/>
            </a:ext>
          </a:extLst>
        </xdr:cNvPr>
        <xdr:cNvSpPr/>
      </xdr:nvSpPr>
      <xdr:spPr>
        <a:xfrm>
          <a:off x="4158533" y="1274260"/>
          <a:ext cx="3017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Independent Variables</a:t>
          </a:r>
        </a:p>
      </xdr:txBody>
    </xdr:sp>
    <xdr:clientData/>
  </xdr:oneCellAnchor>
  <xdr:twoCellAnchor>
    <xdr:from>
      <xdr:col>1</xdr:col>
      <xdr:colOff>314325</xdr:colOff>
      <xdr:row>1</xdr:row>
      <xdr:rowOff>0</xdr:rowOff>
    </xdr:from>
    <xdr:to>
      <xdr:col>3</xdr:col>
      <xdr:colOff>590550</xdr:colOff>
      <xdr:row>7</xdr:row>
      <xdr:rowOff>19050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A1C883F-580C-4D41-B3A1-679BD8248899}"/>
            </a:ext>
          </a:extLst>
        </xdr:cNvPr>
        <xdr:cNvSpPr/>
      </xdr:nvSpPr>
      <xdr:spPr>
        <a:xfrm>
          <a:off x="923925" y="190500"/>
          <a:ext cx="1495425" cy="1162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Dependent Variable</a:t>
          </a:r>
        </a:p>
      </xdr:txBody>
    </xdr:sp>
    <xdr:clientData/>
  </xdr:twoCellAnchor>
  <xdr:twoCellAnchor>
    <xdr:from>
      <xdr:col>5</xdr:col>
      <xdr:colOff>333375</xdr:colOff>
      <xdr:row>3</xdr:row>
      <xdr:rowOff>9525</xdr:rowOff>
    </xdr:from>
    <xdr:to>
      <xdr:col>6</xdr:col>
      <xdr:colOff>485775</xdr:colOff>
      <xdr:row>5</xdr:row>
      <xdr:rowOff>85725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3E6CD52-16A7-4918-A73C-9B14398C6D17}"/>
            </a:ext>
          </a:extLst>
        </xdr:cNvPr>
        <xdr:cNvSpPr/>
      </xdr:nvSpPr>
      <xdr:spPr>
        <a:xfrm>
          <a:off x="3381375" y="581025"/>
          <a:ext cx="76200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Var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4</xdr:col>
      <xdr:colOff>200025</xdr:colOff>
      <xdr:row>3</xdr:row>
      <xdr:rowOff>114300</xdr:rowOff>
    </xdr:from>
    <xdr:to>
      <xdr:col>5</xdr:col>
      <xdr:colOff>180975</xdr:colOff>
      <xdr:row>4</xdr:row>
      <xdr:rowOff>142875</xdr:rowOff>
    </xdr:to>
    <xdr:sp macro="" textlink="">
      <xdr:nvSpPr>
        <xdr:cNvPr id="12" name="Arrow: Left 11">
          <a:extLst>
            <a:ext uri="{FF2B5EF4-FFF2-40B4-BE49-F238E27FC236}">
              <a16:creationId xmlns:a16="http://schemas.microsoft.com/office/drawing/2014/main" id="{335B3567-2A68-4F92-957B-0083B522F449}"/>
            </a:ext>
          </a:extLst>
        </xdr:cNvPr>
        <xdr:cNvSpPr/>
      </xdr:nvSpPr>
      <xdr:spPr>
        <a:xfrm>
          <a:off x="2638425" y="685800"/>
          <a:ext cx="590550" cy="2190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49378</xdr:colOff>
      <xdr:row>2</xdr:row>
      <xdr:rowOff>188410</xdr:rowOff>
    </xdr:from>
    <xdr:ext cx="3368358" cy="468013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02FAC67-3484-4911-9077-2CD5E41FF267}"/>
            </a:ext>
          </a:extLst>
        </xdr:cNvPr>
        <xdr:cNvSpPr/>
      </xdr:nvSpPr>
      <xdr:spPr>
        <a:xfrm>
          <a:off x="8583778" y="569410"/>
          <a:ext cx="3368358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Simple Linear Regression</a:t>
          </a:r>
        </a:p>
      </xdr:txBody>
    </xdr:sp>
    <xdr:clientData/>
  </xdr:oneCellAnchor>
  <xdr:oneCellAnchor>
    <xdr:from>
      <xdr:col>13</xdr:col>
      <xdr:colOff>443917</xdr:colOff>
      <xdr:row>10</xdr:row>
      <xdr:rowOff>102685</xdr:rowOff>
    </xdr:from>
    <xdr:ext cx="3588931" cy="468013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45944F3-2243-4941-8583-CB6BF1A96BF3}"/>
            </a:ext>
          </a:extLst>
        </xdr:cNvPr>
        <xdr:cNvSpPr/>
      </xdr:nvSpPr>
      <xdr:spPr>
        <a:xfrm>
          <a:off x="8368717" y="2007685"/>
          <a:ext cx="358893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Multiple Linear Regression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90487</xdr:rowOff>
    </xdr:from>
    <xdr:to>
      <xdr:col>9</xdr:col>
      <xdr:colOff>552450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2911B-F1C0-4A80-99A4-AA0635C1D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6</xdr:row>
      <xdr:rowOff>142875</xdr:rowOff>
    </xdr:from>
    <xdr:to>
      <xdr:col>8</xdr:col>
      <xdr:colOff>409575</xdr:colOff>
      <xdr:row>6</xdr:row>
      <xdr:rowOff>142875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7DD25FFC-74A1-422B-91E3-191B3899555D}"/>
            </a:ext>
          </a:extLst>
        </xdr:cNvPr>
        <xdr:cNvCxnSpPr/>
      </xdr:nvCxnSpPr>
      <xdr:spPr>
        <a:xfrm>
          <a:off x="2000250" y="1285875"/>
          <a:ext cx="3286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5</xdr:row>
      <xdr:rowOff>19051</xdr:rowOff>
    </xdr:from>
    <xdr:to>
      <xdr:col>7</xdr:col>
      <xdr:colOff>571500</xdr:colOff>
      <xdr:row>13</xdr:row>
      <xdr:rowOff>38100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8C9EADF-9D1A-43E8-8EC9-67C83623EFF8}"/>
            </a:ext>
          </a:extLst>
        </xdr:cNvPr>
        <xdr:cNvCxnSpPr/>
      </xdr:nvCxnSpPr>
      <xdr:spPr>
        <a:xfrm flipV="1">
          <a:off x="4829175" y="971551"/>
          <a:ext cx="9525" cy="1543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38101</xdr:colOff>
      <xdr:row>5</xdr:row>
      <xdr:rowOff>28575</xdr:rowOff>
    </xdr:from>
    <xdr:to>
      <xdr:col>7</xdr:col>
      <xdr:colOff>581025</xdr:colOff>
      <xdr:row>5</xdr:row>
      <xdr:rowOff>28575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CDF2FC0-8DE3-4171-9239-38B683FB4C72}"/>
            </a:ext>
          </a:extLst>
        </xdr:cNvPr>
        <xdr:cNvCxnSpPr/>
      </xdr:nvCxnSpPr>
      <xdr:spPr>
        <a:xfrm flipH="1">
          <a:off x="1866901" y="981075"/>
          <a:ext cx="29813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552451</xdr:colOff>
      <xdr:row>6</xdr:row>
      <xdr:rowOff>47625</xdr:rowOff>
    </xdr:from>
    <xdr:to>
      <xdr:col>7</xdr:col>
      <xdr:colOff>38100</xdr:colOff>
      <xdr:row>6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78949BF-F9DD-45D5-A764-6B558A288082}"/>
            </a:ext>
          </a:extLst>
        </xdr:cNvPr>
        <xdr:cNvCxnSpPr/>
      </xdr:nvCxnSpPr>
      <xdr:spPr>
        <a:xfrm flipH="1">
          <a:off x="1771651" y="1190625"/>
          <a:ext cx="253364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7</xdr:row>
      <xdr:rowOff>9526</xdr:rowOff>
    </xdr:from>
    <xdr:to>
      <xdr:col>6</xdr:col>
      <xdr:colOff>228600</xdr:colOff>
      <xdr:row>15</xdr:row>
      <xdr:rowOff>28575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D3CFCF4-893E-459E-8299-4E85A5BE8437}"/>
            </a:ext>
          </a:extLst>
        </xdr:cNvPr>
        <xdr:cNvCxnSpPr/>
      </xdr:nvCxnSpPr>
      <xdr:spPr>
        <a:xfrm flipV="1">
          <a:off x="3876675" y="1343026"/>
          <a:ext cx="9525" cy="1543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0.025</cdr:x>
      <cdr:y>0.41146</cdr:y>
    </cdr:from>
    <cdr:to>
      <cdr:x>0.60833</cdr:x>
      <cdr:y>0.77257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1B5B77C-AA73-4DF0-81DE-B8A882BF6BCE}"/>
            </a:ext>
          </a:extLst>
        </cdr:cNvPr>
        <cdr:cNvCxnSpPr/>
      </cdr:nvCxnSpPr>
      <cdr:spPr>
        <a:xfrm xmlns:a="http://schemas.openxmlformats.org/drawingml/2006/main" flipV="1">
          <a:off x="114300" y="1128713"/>
          <a:ext cx="2667000" cy="990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0.75833</cdr:x>
      <cdr:y>0.24769</cdr:y>
    </cdr:from>
    <cdr:to>
      <cdr:x>0.76042</cdr:x>
      <cdr:y>0.31076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1211C9FC-74FA-4C65-A12E-3072633FDDE6}"/>
            </a:ext>
          </a:extLst>
        </cdr:cNvPr>
        <cdr:cNvCxnSpPr/>
      </cdr:nvCxnSpPr>
      <cdr:spPr>
        <a:xfrm xmlns:a="http://schemas.openxmlformats.org/drawingml/2006/main" flipH="1" flipV="1">
          <a:off x="3467100" y="679450"/>
          <a:ext cx="9525" cy="1730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535781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E9C90-F27E-4BCD-9B16-46F3E8E76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0.07909</cdr:x>
      <cdr:y>0.39369</cdr:y>
    </cdr:from>
    <cdr:to>
      <cdr:x>0.92775</cdr:x>
      <cdr:y>0.39545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8EAB21-9BA7-49B7-B4EF-08CA1D9F64BE}"/>
            </a:ext>
          </a:extLst>
        </cdr:cNvPr>
        <cdr:cNvCxnSpPr/>
      </cdr:nvCxnSpPr>
      <cdr:spPr>
        <a:xfrm xmlns:a="http://schemas.openxmlformats.org/drawingml/2006/main" flipV="1">
          <a:off x="932228" y="2126202"/>
          <a:ext cx="10002864" cy="950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0.56992</cdr:x>
      <cdr:y>0.39197</cdr:y>
    </cdr:from>
    <cdr:to>
      <cdr:x>0.57217</cdr:x>
      <cdr:y>0.44312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E4991FC-DCDE-493A-90A5-47CC9C8C828F}"/>
            </a:ext>
          </a:extLst>
        </cdr:cNvPr>
        <cdr:cNvCxnSpPr/>
      </cdr:nvCxnSpPr>
      <cdr:spPr>
        <a:xfrm xmlns:a="http://schemas.openxmlformats.org/drawingml/2006/main">
          <a:off x="6534532" y="2116904"/>
          <a:ext cx="25812" cy="27625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0.00434</cdr:x>
      <cdr:y>0.00941</cdr:y>
    </cdr:from>
    <cdr:to>
      <cdr:x>0.00597</cdr:x>
      <cdr:y>0.04468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646389E-AF5E-47A9-9C79-507533CAA859}"/>
            </a:ext>
          </a:extLst>
        </cdr:cNvPr>
        <cdr:cNvCxnSpPr/>
      </cdr:nvCxnSpPr>
      <cdr:spPr>
        <a:xfrm xmlns:a="http://schemas.openxmlformats.org/drawingml/2006/main">
          <a:off x="50800" y="50800"/>
          <a:ext cx="19050" cy="190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0.77674</cdr:x>
      <cdr:y>0.16153</cdr:y>
    </cdr:from>
    <cdr:to>
      <cdr:x>0.77693</cdr:x>
      <cdr:y>0.25353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8CB30AE-8FB9-4F90-AED8-F92584F201AD}"/>
            </a:ext>
          </a:extLst>
        </cdr:cNvPr>
        <cdr:cNvCxnSpPr/>
      </cdr:nvCxnSpPr>
      <cdr:spPr>
        <a:xfrm xmlns:a="http://schemas.openxmlformats.org/drawingml/2006/main" flipH="1">
          <a:off x="8905875" y="872351"/>
          <a:ext cx="2136" cy="49686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0.54029</cdr:x>
      <cdr:y>0.33701</cdr:y>
    </cdr:from>
    <cdr:to>
      <cdr:x>0.54056</cdr:x>
      <cdr:y>0.4105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AAEDD09-7983-4E04-BB76-F726AC39EBD5}"/>
            </a:ext>
          </a:extLst>
        </cdr:cNvPr>
        <cdr:cNvCxnSpPr/>
      </cdr:nvCxnSpPr>
      <cdr:spPr>
        <a:xfrm xmlns:a="http://schemas.openxmlformats.org/drawingml/2006/main" flipH="1">
          <a:off x="6300359" y="1820066"/>
          <a:ext cx="3149" cy="39689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0.38405</cdr:x>
      <cdr:y>0.51499</cdr:y>
    </cdr:from>
    <cdr:to>
      <cdr:x>0.38568</cdr:x>
      <cdr:y>0.54674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2E75F20B-D51A-46DF-B32C-B55676C2796C}"/>
            </a:ext>
          </a:extLst>
        </cdr:cNvPr>
        <cdr:cNvCxnSpPr/>
      </cdr:nvCxnSpPr>
      <cdr:spPr>
        <a:xfrm xmlns:a="http://schemas.openxmlformats.org/drawingml/2006/main">
          <a:off x="4495811" y="2781297"/>
          <a:ext cx="19081" cy="171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0.48495</cdr:x>
      <cdr:y>0.32452</cdr:y>
    </cdr:from>
    <cdr:to>
      <cdr:x>0.48576</cdr:x>
      <cdr:y>0.41445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FE7A4648-5284-419A-8DFA-7F98E96D7DAC}"/>
            </a:ext>
          </a:extLst>
        </cdr:cNvPr>
        <cdr:cNvCxnSpPr/>
      </cdr:nvCxnSpPr>
      <cdr:spPr>
        <a:xfrm xmlns:a="http://schemas.openxmlformats.org/drawingml/2006/main">
          <a:off x="5676900" y="1752600"/>
          <a:ext cx="9515" cy="485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0.3833</cdr:x>
      <cdr:y>0.38507</cdr:y>
    </cdr:from>
    <cdr:to>
      <cdr:x>0.3833</cdr:x>
      <cdr:y>0.54733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822C22EA-3A44-40A3-B832-26EF0DFE651B}"/>
            </a:ext>
          </a:extLst>
        </cdr:cNvPr>
        <cdr:cNvCxnSpPr/>
      </cdr:nvCxnSpPr>
      <cdr:spPr>
        <a:xfrm xmlns:a="http://schemas.openxmlformats.org/drawingml/2006/main" flipV="1">
          <a:off x="4517865" y="2079630"/>
          <a:ext cx="0" cy="8763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0.47975</cdr:x>
      <cdr:y>0.31526</cdr:y>
    </cdr:from>
    <cdr:to>
      <cdr:x>0.48007</cdr:x>
      <cdr:y>0.39506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76D62302-B814-4148-A204-D10FC6189AB6}"/>
            </a:ext>
          </a:extLst>
        </cdr:cNvPr>
        <cdr:cNvCxnSpPr/>
      </cdr:nvCxnSpPr>
      <cdr:spPr>
        <a:xfrm xmlns:a="http://schemas.openxmlformats.org/drawingml/2006/main" flipH="1" flipV="1">
          <a:off x="5500687" y="1702594"/>
          <a:ext cx="3661" cy="4309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0.47871</cdr:x>
      <cdr:y>0.39741</cdr:y>
    </cdr:from>
    <cdr:to>
      <cdr:x>0.49091</cdr:x>
      <cdr:y>0.40976</cdr:y>
    </cdr:to>
    <cdr:sp macro="" textlink="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7C2AEDAB-1A6E-4569-BFB2-293B7CCC39B6}"/>
            </a:ext>
          </a:extLst>
        </cdr:cNvPr>
        <cdr:cNvSpPr/>
      </cdr:nvSpPr>
      <cdr:spPr>
        <a:xfrm xmlns:a="http://schemas.openxmlformats.org/drawingml/2006/main">
          <a:off x="5603875" y="2146300"/>
          <a:ext cx="142875" cy="6667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1</xdr:row>
      <xdr:rowOff>23812</xdr:rowOff>
    </xdr:from>
    <xdr:to>
      <xdr:col>15</xdr:col>
      <xdr:colOff>95250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280987</xdr:colOff>
      <xdr:row>1</xdr:row>
      <xdr:rowOff>23812</xdr:rowOff>
    </xdr:from>
    <xdr:to>
      <xdr:col>22</xdr:col>
      <xdr:colOff>142875</xdr:colOff>
      <xdr:row>15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396875</xdr:colOff>
      <xdr:row>6</xdr:row>
      <xdr:rowOff>31750</xdr:rowOff>
    </xdr:from>
    <xdr:to>
      <xdr:col>9</xdr:col>
      <xdr:colOff>396875</xdr:colOff>
      <xdr:row>6</xdr:row>
      <xdr:rowOff>87313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1093A799-A21E-4348-A8CA-375D08B18EBD}"/>
            </a:ext>
          </a:extLst>
        </xdr:cNvPr>
        <xdr:cNvCxnSpPr/>
      </xdr:nvCxnSpPr>
      <xdr:spPr>
        <a:xfrm flipV="1">
          <a:off x="7270750" y="1174750"/>
          <a:ext cx="0" cy="555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521606</xdr:colOff>
      <xdr:row>6</xdr:row>
      <xdr:rowOff>31751</xdr:rowOff>
    </xdr:from>
    <xdr:to>
      <xdr:col>9</xdr:col>
      <xdr:colOff>537482</xdr:colOff>
      <xdr:row>6</xdr:row>
      <xdr:rowOff>102054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1F5D18F7-2500-483A-B1B3-712E00E1BD50}"/>
            </a:ext>
          </a:extLst>
        </xdr:cNvPr>
        <xdr:cNvCxnSpPr/>
      </xdr:nvCxnSpPr>
      <xdr:spPr>
        <a:xfrm flipH="1" flipV="1">
          <a:off x="7406820" y="1174751"/>
          <a:ext cx="15876" cy="703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1190625</xdr:colOff>
      <xdr:row>2</xdr:row>
      <xdr:rowOff>8164</xdr:rowOff>
    </xdr:from>
    <xdr:to>
      <xdr:col>7</xdr:col>
      <xdr:colOff>1199283</xdr:colOff>
      <xdr:row>14</xdr:row>
      <xdr:rowOff>370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71B45BC-14F1-4B74-80CD-C26FA0D34EBE}"/>
            </a:ext>
          </a:extLst>
        </xdr:cNvPr>
        <xdr:cNvCxnSpPr/>
      </xdr:nvCxnSpPr>
      <xdr:spPr>
        <a:xfrm>
          <a:off x="6769554" y="389164"/>
          <a:ext cx="8658" cy="2278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8660</xdr:colOff>
      <xdr:row>13</xdr:row>
      <xdr:rowOff>173182</xdr:rowOff>
    </xdr:from>
    <xdr:to>
      <xdr:col>13</xdr:col>
      <xdr:colOff>371475</xdr:colOff>
      <xdr:row>17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8C46C6A-26FE-4037-A5CA-F2D77AE6BDEB}"/>
            </a:ext>
          </a:extLst>
        </xdr:cNvPr>
        <xdr:cNvCxnSpPr/>
      </xdr:nvCxnSpPr>
      <xdr:spPr>
        <a:xfrm flipH="1" flipV="1">
          <a:off x="6780935" y="2649682"/>
          <a:ext cx="3410815" cy="6935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</xdr:colOff>
      <xdr:row>13</xdr:row>
      <xdr:rowOff>173183</xdr:rowOff>
    </xdr:from>
    <xdr:to>
      <xdr:col>13</xdr:col>
      <xdr:colOff>476250</xdr:colOff>
      <xdr:row>14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1C9AB03-5037-41CD-81C6-80B66A04171C}"/>
            </a:ext>
          </a:extLst>
        </xdr:cNvPr>
        <xdr:cNvCxnSpPr/>
      </xdr:nvCxnSpPr>
      <xdr:spPr>
        <a:xfrm flipH="1" flipV="1">
          <a:off x="6772277" y="2649683"/>
          <a:ext cx="3524248" cy="173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25978</xdr:colOff>
      <xdr:row>13</xdr:row>
      <xdr:rowOff>181843</xdr:rowOff>
    </xdr:from>
    <xdr:to>
      <xdr:col>13</xdr:col>
      <xdr:colOff>504265</xdr:colOff>
      <xdr:row>15</xdr:row>
      <xdr:rowOff>179294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DF39E2E-83FF-4AE6-92DB-2D0301C99764}"/>
            </a:ext>
          </a:extLst>
        </xdr:cNvPr>
        <xdr:cNvCxnSpPr/>
      </xdr:nvCxnSpPr>
      <xdr:spPr>
        <a:xfrm flipH="1" flipV="1">
          <a:off x="6771919" y="2658343"/>
          <a:ext cx="3503875" cy="3784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1200151</xdr:colOff>
      <xdr:row>14</xdr:row>
      <xdr:rowOff>8169</xdr:rowOff>
    </xdr:from>
    <xdr:to>
      <xdr:col>11</xdr:col>
      <xdr:colOff>8659</xdr:colOff>
      <xdr:row>18</xdr:row>
      <xdr:rowOff>155864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EB4EC23-ADB7-4549-8933-67B49267E491}"/>
            </a:ext>
          </a:extLst>
        </xdr:cNvPr>
        <xdr:cNvCxnSpPr/>
      </xdr:nvCxnSpPr>
      <xdr:spPr>
        <a:xfrm flipH="1" flipV="1">
          <a:off x="6750628" y="2675169"/>
          <a:ext cx="1839190" cy="9096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1190627</xdr:colOff>
      <xdr:row>1</xdr:row>
      <xdr:rowOff>179615</xdr:rowOff>
    </xdr:from>
    <xdr:to>
      <xdr:col>13</xdr:col>
      <xdr:colOff>347383</xdr:colOff>
      <xdr:row>5</xdr:row>
      <xdr:rowOff>89647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230E042-80D9-4F81-A5F2-E0F7AE914359}"/>
            </a:ext>
          </a:extLst>
        </xdr:cNvPr>
        <xdr:cNvCxnSpPr/>
      </xdr:nvCxnSpPr>
      <xdr:spPr>
        <a:xfrm flipH="1" flipV="1">
          <a:off x="6726333" y="370115"/>
          <a:ext cx="3392579" cy="672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342341</xdr:colOff>
      <xdr:row>5</xdr:row>
      <xdr:rowOff>90527</xdr:rowOff>
    </xdr:from>
    <xdr:to>
      <xdr:col>13</xdr:col>
      <xdr:colOff>350999</xdr:colOff>
      <xdr:row>17</xdr:row>
      <xdr:rowOff>82733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8D5F783-614D-4CE6-B59B-B9385F74766F}"/>
            </a:ext>
          </a:extLst>
        </xdr:cNvPr>
        <xdr:cNvCxnSpPr/>
      </xdr:nvCxnSpPr>
      <xdr:spPr>
        <a:xfrm>
          <a:off x="10113870" y="1043027"/>
          <a:ext cx="8658" cy="2278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314325</xdr:colOff>
      <xdr:row>23</xdr:row>
      <xdr:rowOff>14287</xdr:rowOff>
    </xdr:from>
    <xdr:to>
      <xdr:col>19</xdr:col>
      <xdr:colOff>247650</xdr:colOff>
      <xdr:row>37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E39D0A6-8B97-43AA-83AD-71FF76276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177869</xdr:colOff>
      <xdr:row>9</xdr:row>
      <xdr:rowOff>85725</xdr:rowOff>
    </xdr:from>
    <xdr:to>
      <xdr:col>12</xdr:col>
      <xdr:colOff>323850</xdr:colOff>
      <xdr:row>11</xdr:row>
      <xdr:rowOff>75691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A534890-99DA-49AC-AF03-5CC35793D2A3}"/>
            </a:ext>
          </a:extLst>
        </xdr:cNvPr>
        <xdr:cNvCxnSpPr/>
      </xdr:nvCxnSpPr>
      <xdr:spPr>
        <a:xfrm flipH="1">
          <a:off x="7559744" y="1800225"/>
          <a:ext cx="1974781" cy="3709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nkmule/Box/Kapil/Personal/Analytics/Kapil/Statistics/Regression/house_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e_R2"/>
    </sheetNames>
    <sheetDataSet>
      <sheetData sheetId="0">
        <row r="1">
          <cell r="B1" t="str">
            <v>Price</v>
          </cell>
        </row>
        <row r="2">
          <cell r="A2">
            <v>1400</v>
          </cell>
          <cell r="B2">
            <v>245</v>
          </cell>
        </row>
        <row r="3">
          <cell r="A3">
            <v>1600</v>
          </cell>
          <cell r="B3">
            <v>312</v>
          </cell>
        </row>
        <row r="4">
          <cell r="A4">
            <v>1700</v>
          </cell>
          <cell r="B4">
            <v>279</v>
          </cell>
        </row>
        <row r="5">
          <cell r="A5">
            <v>1875</v>
          </cell>
          <cell r="B5">
            <v>308</v>
          </cell>
        </row>
        <row r="6">
          <cell r="A6">
            <v>1100</v>
          </cell>
          <cell r="B6">
            <v>199</v>
          </cell>
        </row>
        <row r="7">
          <cell r="A7">
            <v>1550</v>
          </cell>
          <cell r="B7">
            <v>219</v>
          </cell>
        </row>
        <row r="8">
          <cell r="A8">
            <v>2350</v>
          </cell>
          <cell r="B8">
            <v>405</v>
          </cell>
        </row>
        <row r="9">
          <cell r="A9">
            <v>2450</v>
          </cell>
          <cell r="B9">
            <v>324</v>
          </cell>
        </row>
        <row r="10">
          <cell r="A10">
            <v>1425</v>
          </cell>
          <cell r="B10">
            <v>319</v>
          </cell>
        </row>
        <row r="11">
          <cell r="A11">
            <v>1700</v>
          </cell>
          <cell r="B11">
            <v>255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13" totalsRowCount="1">
  <autoFilter ref="A2:B12" xr:uid="{00000000-0009-0000-0100-000001000000}"/>
  <tableColumns count="2">
    <tableColumn id="1" xr3:uid="{00000000-0010-0000-0000-000001000000}" name="area"/>
    <tableColumn id="2" xr3:uid="{00000000-0010-0000-0000-000002000000}" name="Price" totalsRowFunction="custom">
      <totalsRowFormula>AVERAGE(Table1[Price])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3B9539-7F3F-4F17-BB5C-633A6E1D02D3}" name="Table2" displayName="Table2" ref="E1:G25" totalsRowShown="0">
  <autoFilter ref="E1:G25" xr:uid="{50DB30D8-BCEC-415D-B9FD-2755AB3D7CDA}"/>
  <tableColumns count="3">
    <tableColumn id="1" xr3:uid="{F32F305B-E821-4504-A066-3DCE41A54A0E}" name="Demand/Sales"/>
    <tableColumn id="2" xr3:uid="{CDAE7907-A907-44F3-9615-AC2BC700A31B}" name="Price"/>
    <tableColumn id="3" xr3:uid="{310620A3-B39C-45C4-B8A6-97EE5FF97A2A}" name="Marketing Spen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710B-F63D-4A58-9091-44D09F2119A0}">
  <dimension ref="A1:J25"/>
  <sheetViews>
    <sheetView topLeftCell="A3" workbookViewId="0">
      <selection activeCell="E19" sqref="E19:E21"/>
    </sheetView>
  </sheetViews>
  <sheetFormatPr defaultRowHeight="15" x14ac:dyDescent="0.25"/>
  <cols>
    <col min="2" max="2" width="16.28515625" bestFit="1" customWidth="1"/>
    <col min="4" max="4" width="11.140625" bestFit="1" customWidth="1"/>
  </cols>
  <sheetData>
    <row r="1" spans="1:5" x14ac:dyDescent="0.25">
      <c r="A1" s="14" t="s">
        <v>1</v>
      </c>
      <c r="B1" s="9" t="s">
        <v>2</v>
      </c>
    </row>
    <row r="2" spans="1:5" x14ac:dyDescent="0.25">
      <c r="A2" s="19">
        <v>100</v>
      </c>
      <c r="B2" s="20">
        <v>10000</v>
      </c>
      <c r="D2" t="s">
        <v>94</v>
      </c>
    </row>
    <row r="3" spans="1:5" x14ac:dyDescent="0.25">
      <c r="A3" s="19">
        <v>101</v>
      </c>
      <c r="B3" s="20">
        <v>10000</v>
      </c>
    </row>
    <row r="4" spans="1:5" x14ac:dyDescent="0.25">
      <c r="A4" s="19">
        <f>A2-0.5</f>
        <v>99.5</v>
      </c>
      <c r="B4" s="20">
        <f>B2+1000</f>
        <v>11000</v>
      </c>
      <c r="D4" t="s">
        <v>82</v>
      </c>
      <c r="E4">
        <f>(1/(1-0.9723))</f>
        <v>36.101083032491047</v>
      </c>
    </row>
    <row r="5" spans="1:5" x14ac:dyDescent="0.25">
      <c r="A5" s="19">
        <f t="shared" ref="A5:A24" si="0">A4-0.5</f>
        <v>99</v>
      </c>
      <c r="B5" s="20">
        <f t="shared" ref="B5:B24" si="1">B4+1000</f>
        <v>12000</v>
      </c>
      <c r="D5" t="s">
        <v>83</v>
      </c>
      <c r="E5">
        <f>1/(1-0.97)</f>
        <v>33.3333333333333</v>
      </c>
    </row>
    <row r="6" spans="1:5" x14ac:dyDescent="0.25">
      <c r="A6" s="19">
        <f t="shared" si="0"/>
        <v>98.5</v>
      </c>
      <c r="B6" s="21">
        <f t="shared" si="1"/>
        <v>13000</v>
      </c>
    </row>
    <row r="7" spans="1:5" x14ac:dyDescent="0.25">
      <c r="A7" s="19">
        <f t="shared" si="0"/>
        <v>98</v>
      </c>
      <c r="B7" s="20">
        <f t="shared" si="1"/>
        <v>14000</v>
      </c>
      <c r="D7" t="s">
        <v>84</v>
      </c>
    </row>
    <row r="8" spans="1:5" x14ac:dyDescent="0.25">
      <c r="A8" s="22">
        <f t="shared" si="0"/>
        <v>97.5</v>
      </c>
      <c r="B8" s="20">
        <f t="shared" si="1"/>
        <v>15000</v>
      </c>
      <c r="D8" t="s">
        <v>85</v>
      </c>
    </row>
    <row r="9" spans="1:5" x14ac:dyDescent="0.25">
      <c r="A9" s="19">
        <v>97.5</v>
      </c>
      <c r="B9" s="20">
        <v>15000</v>
      </c>
    </row>
    <row r="10" spans="1:5" x14ac:dyDescent="0.25">
      <c r="A10" s="19">
        <f>A8-0.5</f>
        <v>97</v>
      </c>
      <c r="B10" s="20">
        <f>B8+1000</f>
        <v>16000</v>
      </c>
      <c r="D10" t="s">
        <v>86</v>
      </c>
    </row>
    <row r="11" spans="1:5" x14ac:dyDescent="0.25">
      <c r="A11" s="19">
        <f t="shared" si="0"/>
        <v>96.5</v>
      </c>
      <c r="B11" s="20">
        <f t="shared" si="1"/>
        <v>17000</v>
      </c>
      <c r="D11" t="s">
        <v>87</v>
      </c>
    </row>
    <row r="12" spans="1:5" x14ac:dyDescent="0.25">
      <c r="A12" s="19">
        <f t="shared" si="0"/>
        <v>96</v>
      </c>
      <c r="B12" s="20">
        <f t="shared" si="1"/>
        <v>18000</v>
      </c>
    </row>
    <row r="13" spans="1:5" x14ac:dyDescent="0.25">
      <c r="A13" s="19">
        <f t="shared" si="0"/>
        <v>95.5</v>
      </c>
      <c r="B13" s="20">
        <f t="shared" si="1"/>
        <v>19000</v>
      </c>
    </row>
    <row r="14" spans="1:5" x14ac:dyDescent="0.25">
      <c r="A14" s="19">
        <f t="shared" si="0"/>
        <v>95</v>
      </c>
      <c r="B14" s="20">
        <f t="shared" si="1"/>
        <v>20000</v>
      </c>
      <c r="D14" t="s">
        <v>95</v>
      </c>
    </row>
    <row r="15" spans="1:5" x14ac:dyDescent="0.25">
      <c r="A15" s="19">
        <v>95</v>
      </c>
      <c r="B15" s="20">
        <v>20000</v>
      </c>
      <c r="D15" t="s">
        <v>96</v>
      </c>
    </row>
    <row r="16" spans="1:5" x14ac:dyDescent="0.25">
      <c r="A16" s="19">
        <f>A14-0.5</f>
        <v>94.5</v>
      </c>
      <c r="B16" s="20">
        <f>B14+1000</f>
        <v>21000</v>
      </c>
    </row>
    <row r="17" spans="1:10" x14ac:dyDescent="0.25">
      <c r="A17" s="19">
        <f t="shared" si="0"/>
        <v>94</v>
      </c>
      <c r="B17" s="20">
        <f t="shared" si="1"/>
        <v>22000</v>
      </c>
    </row>
    <row r="18" spans="1:10" x14ac:dyDescent="0.25">
      <c r="A18" s="19">
        <f t="shared" si="0"/>
        <v>93.5</v>
      </c>
      <c r="B18" s="20">
        <f t="shared" si="1"/>
        <v>23000</v>
      </c>
      <c r="D18" s="26" t="s">
        <v>97</v>
      </c>
      <c r="E18" s="27" t="s">
        <v>98</v>
      </c>
      <c r="F18" s="27" t="s">
        <v>98</v>
      </c>
      <c r="G18" s="27" t="s">
        <v>98</v>
      </c>
      <c r="H18" s="27" t="s">
        <v>98</v>
      </c>
      <c r="I18" s="27" t="s">
        <v>98</v>
      </c>
    </row>
    <row r="19" spans="1:10" x14ac:dyDescent="0.25">
      <c r="A19" s="19">
        <f t="shared" si="0"/>
        <v>93</v>
      </c>
      <c r="B19" s="20">
        <f t="shared" si="1"/>
        <v>24000</v>
      </c>
      <c r="D19" s="26">
        <v>1</v>
      </c>
      <c r="E19">
        <v>2</v>
      </c>
      <c r="F19">
        <v>3</v>
      </c>
      <c r="G19">
        <v>4</v>
      </c>
      <c r="H19">
        <v>5</v>
      </c>
      <c r="I19">
        <v>6</v>
      </c>
    </row>
    <row r="20" spans="1:10" x14ac:dyDescent="0.25">
      <c r="A20" s="19">
        <v>95</v>
      </c>
      <c r="B20" s="20">
        <v>24000</v>
      </c>
      <c r="E20" t="s">
        <v>97</v>
      </c>
      <c r="F20" t="s">
        <v>98</v>
      </c>
      <c r="G20" t="s">
        <v>98</v>
      </c>
      <c r="H20" t="s">
        <v>98</v>
      </c>
      <c r="I20" t="s">
        <v>98</v>
      </c>
      <c r="J20" t="s">
        <v>99</v>
      </c>
    </row>
    <row r="21" spans="1:10" x14ac:dyDescent="0.25">
      <c r="A21" s="19">
        <f>A19-0.5</f>
        <v>92.5</v>
      </c>
      <c r="B21" s="20">
        <f>B19+1000</f>
        <v>25000</v>
      </c>
      <c r="E21" t="s">
        <v>98</v>
      </c>
      <c r="F21" t="s">
        <v>97</v>
      </c>
      <c r="G21" t="s">
        <v>98</v>
      </c>
      <c r="H21" t="s">
        <v>98</v>
      </c>
      <c r="I21" t="s">
        <v>98</v>
      </c>
      <c r="J21" t="s">
        <v>100</v>
      </c>
    </row>
    <row r="22" spans="1:10" x14ac:dyDescent="0.25">
      <c r="A22" s="19">
        <f t="shared" si="0"/>
        <v>92</v>
      </c>
      <c r="B22" s="20">
        <f t="shared" si="1"/>
        <v>26000</v>
      </c>
      <c r="G22" t="s">
        <v>97</v>
      </c>
      <c r="J22" t="s">
        <v>101</v>
      </c>
    </row>
    <row r="23" spans="1:10" x14ac:dyDescent="0.25">
      <c r="A23" s="19">
        <f t="shared" si="0"/>
        <v>91.5</v>
      </c>
      <c r="B23" s="20">
        <f t="shared" si="1"/>
        <v>27000</v>
      </c>
      <c r="H23" t="s">
        <v>97</v>
      </c>
      <c r="J23" t="s">
        <v>102</v>
      </c>
    </row>
    <row r="24" spans="1:10" x14ac:dyDescent="0.25">
      <c r="A24" s="19">
        <f t="shared" si="0"/>
        <v>91</v>
      </c>
      <c r="B24" s="20">
        <f t="shared" si="1"/>
        <v>28000</v>
      </c>
      <c r="I24" t="s">
        <v>97</v>
      </c>
      <c r="J24" t="s">
        <v>103</v>
      </c>
    </row>
    <row r="25" spans="1:10" x14ac:dyDescent="0.25">
      <c r="A25" s="23">
        <v>90</v>
      </c>
      <c r="B25" s="24">
        <v>28000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8170-CF32-44E2-A885-12A070731C9E}">
  <dimension ref="B1:C25"/>
  <sheetViews>
    <sheetView workbookViewId="0">
      <selection activeCell="E19" sqref="E19:E21"/>
    </sheetView>
  </sheetViews>
  <sheetFormatPr defaultRowHeight="15" x14ac:dyDescent="0.25"/>
  <sheetData>
    <row r="1" spans="2:3" x14ac:dyDescent="0.25">
      <c r="B1" s="9" t="s">
        <v>2</v>
      </c>
      <c r="C1" s="14" t="s">
        <v>1</v>
      </c>
    </row>
    <row r="2" spans="2:3" x14ac:dyDescent="0.25">
      <c r="B2" s="20">
        <v>10000</v>
      </c>
      <c r="C2" s="19">
        <v>100</v>
      </c>
    </row>
    <row r="3" spans="2:3" x14ac:dyDescent="0.25">
      <c r="B3" s="20">
        <v>10000</v>
      </c>
      <c r="C3" s="19">
        <v>101</v>
      </c>
    </row>
    <row r="4" spans="2:3" x14ac:dyDescent="0.25">
      <c r="B4" s="20">
        <f>B2+1000</f>
        <v>11000</v>
      </c>
      <c r="C4" s="19">
        <f>C2-0.5</f>
        <v>99.5</v>
      </c>
    </row>
    <row r="5" spans="2:3" x14ac:dyDescent="0.25">
      <c r="B5" s="20">
        <f t="shared" ref="B5:B24" si="0">B4+1000</f>
        <v>12000</v>
      </c>
      <c r="C5" s="19">
        <f t="shared" ref="C5:C24" si="1">C4-0.5</f>
        <v>99</v>
      </c>
    </row>
    <row r="6" spans="2:3" x14ac:dyDescent="0.25">
      <c r="B6" s="21">
        <f t="shared" si="0"/>
        <v>13000</v>
      </c>
      <c r="C6" s="19">
        <f t="shared" si="1"/>
        <v>98.5</v>
      </c>
    </row>
    <row r="7" spans="2:3" x14ac:dyDescent="0.25">
      <c r="B7" s="20">
        <f t="shared" si="0"/>
        <v>14000</v>
      </c>
      <c r="C7" s="19">
        <f t="shared" si="1"/>
        <v>98</v>
      </c>
    </row>
    <row r="8" spans="2:3" x14ac:dyDescent="0.25">
      <c r="B8" s="20">
        <f t="shared" si="0"/>
        <v>15000</v>
      </c>
      <c r="C8" s="22">
        <f t="shared" si="1"/>
        <v>97.5</v>
      </c>
    </row>
    <row r="9" spans="2:3" x14ac:dyDescent="0.25">
      <c r="B9" s="20">
        <v>15000</v>
      </c>
      <c r="C9" s="19">
        <v>97.5</v>
      </c>
    </row>
    <row r="10" spans="2:3" x14ac:dyDescent="0.25">
      <c r="B10" s="20">
        <f>B8+1000</f>
        <v>16000</v>
      </c>
      <c r="C10" s="19">
        <f>C8-0.5</f>
        <v>97</v>
      </c>
    </row>
    <row r="11" spans="2:3" x14ac:dyDescent="0.25">
      <c r="B11" s="20">
        <f t="shared" si="0"/>
        <v>17000</v>
      </c>
      <c r="C11" s="19">
        <f t="shared" si="1"/>
        <v>96.5</v>
      </c>
    </row>
    <row r="12" spans="2:3" x14ac:dyDescent="0.25">
      <c r="B12" s="20">
        <f t="shared" si="0"/>
        <v>18000</v>
      </c>
      <c r="C12" s="19">
        <f t="shared" si="1"/>
        <v>96</v>
      </c>
    </row>
    <row r="13" spans="2:3" x14ac:dyDescent="0.25">
      <c r="B13" s="20">
        <f t="shared" si="0"/>
        <v>19000</v>
      </c>
      <c r="C13" s="19">
        <f t="shared" si="1"/>
        <v>95.5</v>
      </c>
    </row>
    <row r="14" spans="2:3" x14ac:dyDescent="0.25">
      <c r="B14" s="20">
        <f t="shared" si="0"/>
        <v>20000</v>
      </c>
      <c r="C14" s="19">
        <f t="shared" si="1"/>
        <v>95</v>
      </c>
    </row>
    <row r="15" spans="2:3" x14ac:dyDescent="0.25">
      <c r="B15" s="20">
        <v>20000</v>
      </c>
      <c r="C15" s="19">
        <v>95</v>
      </c>
    </row>
    <row r="16" spans="2:3" x14ac:dyDescent="0.25">
      <c r="B16" s="20">
        <f>B14+1000</f>
        <v>21000</v>
      </c>
      <c r="C16" s="19">
        <f>C14-0.5</f>
        <v>94.5</v>
      </c>
    </row>
    <row r="17" spans="2:3" x14ac:dyDescent="0.25">
      <c r="B17" s="20">
        <f t="shared" si="0"/>
        <v>22000</v>
      </c>
      <c r="C17" s="19">
        <f t="shared" si="1"/>
        <v>94</v>
      </c>
    </row>
    <row r="18" spans="2:3" x14ac:dyDescent="0.25">
      <c r="B18" s="20">
        <f t="shared" si="0"/>
        <v>23000</v>
      </c>
      <c r="C18" s="19">
        <f t="shared" si="1"/>
        <v>93.5</v>
      </c>
    </row>
    <row r="19" spans="2:3" x14ac:dyDescent="0.25">
      <c r="B19" s="20">
        <f t="shared" si="0"/>
        <v>24000</v>
      </c>
      <c r="C19" s="19">
        <f t="shared" si="1"/>
        <v>93</v>
      </c>
    </row>
    <row r="20" spans="2:3" x14ac:dyDescent="0.25">
      <c r="B20" s="20">
        <v>24000</v>
      </c>
      <c r="C20" s="19">
        <v>95</v>
      </c>
    </row>
    <row r="21" spans="2:3" x14ac:dyDescent="0.25">
      <c r="B21" s="20">
        <f>B19+1000</f>
        <v>25000</v>
      </c>
      <c r="C21" s="19">
        <f>C19-0.5</f>
        <v>92.5</v>
      </c>
    </row>
    <row r="22" spans="2:3" x14ac:dyDescent="0.25">
      <c r="B22" s="20">
        <f t="shared" si="0"/>
        <v>26000</v>
      </c>
      <c r="C22" s="19">
        <f t="shared" si="1"/>
        <v>92</v>
      </c>
    </row>
    <row r="23" spans="2:3" x14ac:dyDescent="0.25">
      <c r="B23" s="20">
        <f t="shared" si="0"/>
        <v>27000</v>
      </c>
      <c r="C23" s="19">
        <f t="shared" si="1"/>
        <v>91.5</v>
      </c>
    </row>
    <row r="24" spans="2:3" x14ac:dyDescent="0.25">
      <c r="B24" s="20">
        <f t="shared" si="0"/>
        <v>28000</v>
      </c>
      <c r="C24" s="19">
        <f t="shared" si="1"/>
        <v>91</v>
      </c>
    </row>
    <row r="25" spans="2:3" x14ac:dyDescent="0.25">
      <c r="B25" s="24">
        <v>28000</v>
      </c>
      <c r="C25" s="23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41F1-6A7F-4D3B-B736-81EC0882F0D0}">
  <dimension ref="B5:O22"/>
  <sheetViews>
    <sheetView showGridLines="0" workbookViewId="0">
      <selection activeCell="F16" sqref="F16"/>
    </sheetView>
  </sheetViews>
  <sheetFormatPr defaultRowHeight="15" x14ac:dyDescent="0.25"/>
  <sheetData>
    <row r="5" spans="2:15" x14ac:dyDescent="0.25">
      <c r="J5" t="s">
        <v>7</v>
      </c>
    </row>
    <row r="6" spans="2:15" x14ac:dyDescent="0.25">
      <c r="J6" t="s">
        <v>119</v>
      </c>
    </row>
    <row r="9" spans="2:15" x14ac:dyDescent="0.25">
      <c r="B9" t="s">
        <v>40</v>
      </c>
      <c r="E9" t="s">
        <v>104</v>
      </c>
    </row>
    <row r="10" spans="2:15" x14ac:dyDescent="0.25">
      <c r="H10" t="s">
        <v>41</v>
      </c>
    </row>
    <row r="16" spans="2:15" x14ac:dyDescent="0.25">
      <c r="F16" t="s">
        <v>35</v>
      </c>
      <c r="O16" t="s">
        <v>113</v>
      </c>
    </row>
    <row r="18" spans="3:11" x14ac:dyDescent="0.25">
      <c r="E18" t="s">
        <v>54</v>
      </c>
      <c r="F18" t="s">
        <v>55</v>
      </c>
      <c r="I18" t="s">
        <v>56</v>
      </c>
    </row>
    <row r="19" spans="3:11" x14ac:dyDescent="0.25">
      <c r="K19" t="s">
        <v>57</v>
      </c>
    </row>
    <row r="21" spans="3:11" x14ac:dyDescent="0.25">
      <c r="F21" t="s">
        <v>63</v>
      </c>
    </row>
    <row r="22" spans="3:11" x14ac:dyDescent="0.25">
      <c r="C22" t="s">
        <v>58</v>
      </c>
      <c r="F22" t="s">
        <v>59</v>
      </c>
      <c r="G22" t="s">
        <v>60</v>
      </c>
      <c r="I22" t="s">
        <v>61</v>
      </c>
      <c r="J22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zoomScaleNormal="100" workbookViewId="0">
      <selection activeCell="A4" sqref="A4"/>
    </sheetView>
  </sheetViews>
  <sheetFormatPr defaultRowHeight="15" x14ac:dyDescent="0.25"/>
  <cols>
    <col min="11" max="11" width="7.28515625" customWidth="1"/>
    <col min="12" max="12" width="58" bestFit="1" customWidth="1"/>
    <col min="13" max="13" width="6" bestFit="1" customWidth="1"/>
  </cols>
  <sheetData>
    <row r="1" spans="1:13" x14ac:dyDescent="0.25">
      <c r="B1" t="s">
        <v>91</v>
      </c>
    </row>
    <row r="2" spans="1:13" x14ac:dyDescent="0.25">
      <c r="A2" t="s">
        <v>37</v>
      </c>
      <c r="B2" t="s">
        <v>1</v>
      </c>
      <c r="L2" s="15" t="s">
        <v>7</v>
      </c>
    </row>
    <row r="3" spans="1:13" x14ac:dyDescent="0.25">
      <c r="A3">
        <v>1400</v>
      </c>
      <c r="B3">
        <v>245</v>
      </c>
      <c r="L3" t="s">
        <v>42</v>
      </c>
    </row>
    <row r="4" spans="1:13" x14ac:dyDescent="0.25">
      <c r="A4" s="25">
        <v>1600</v>
      </c>
      <c r="B4" s="25">
        <v>312</v>
      </c>
      <c r="L4" t="s">
        <v>43</v>
      </c>
    </row>
    <row r="5" spans="1:13" x14ac:dyDescent="0.25">
      <c r="A5" s="25">
        <v>1700</v>
      </c>
      <c r="B5" s="25">
        <v>279</v>
      </c>
    </row>
    <row r="6" spans="1:13" x14ac:dyDescent="0.25">
      <c r="A6">
        <v>1875</v>
      </c>
      <c r="B6">
        <v>308</v>
      </c>
      <c r="L6" s="15" t="s">
        <v>68</v>
      </c>
      <c r="M6">
        <f>50^2</f>
        <v>2500</v>
      </c>
    </row>
    <row r="7" spans="1:13" x14ac:dyDescent="0.25">
      <c r="A7">
        <v>1100</v>
      </c>
      <c r="B7">
        <v>199</v>
      </c>
      <c r="M7">
        <v>1600</v>
      </c>
    </row>
    <row r="8" spans="1:13" x14ac:dyDescent="0.25">
      <c r="A8">
        <v>1550</v>
      </c>
      <c r="B8">
        <v>219</v>
      </c>
      <c r="L8" t="s">
        <v>44</v>
      </c>
    </row>
    <row r="9" spans="1:13" x14ac:dyDescent="0.25">
      <c r="A9">
        <v>2350</v>
      </c>
      <c r="B9">
        <v>405</v>
      </c>
      <c r="L9" t="s">
        <v>45</v>
      </c>
    </row>
    <row r="10" spans="1:13" x14ac:dyDescent="0.25">
      <c r="A10">
        <v>2450</v>
      </c>
      <c r="B10">
        <v>324</v>
      </c>
    </row>
    <row r="11" spans="1:13" x14ac:dyDescent="0.25">
      <c r="A11">
        <v>1425</v>
      </c>
      <c r="B11">
        <v>319</v>
      </c>
      <c r="L11" s="25" t="s">
        <v>39</v>
      </c>
    </row>
    <row r="12" spans="1:13" x14ac:dyDescent="0.25">
      <c r="A12">
        <v>1700</v>
      </c>
      <c r="B12">
        <v>255</v>
      </c>
      <c r="L12" t="s">
        <v>46</v>
      </c>
    </row>
    <row r="13" spans="1:13" x14ac:dyDescent="0.25">
      <c r="B13">
        <f>AVERAGE(Table1[Price])</f>
        <v>286.5</v>
      </c>
      <c r="L13" t="s">
        <v>47</v>
      </c>
    </row>
    <row r="14" spans="1:13" x14ac:dyDescent="0.25">
      <c r="A14">
        <v>1100</v>
      </c>
      <c r="L14" s="25" t="s">
        <v>48</v>
      </c>
    </row>
    <row r="15" spans="1:13" x14ac:dyDescent="0.25">
      <c r="A15">
        <f>A14*0.1098+98.248</f>
        <v>219.02800000000002</v>
      </c>
      <c r="L15" t="s">
        <v>120</v>
      </c>
    </row>
    <row r="16" spans="1:13" x14ac:dyDescent="0.25">
      <c r="D16" t="s">
        <v>64</v>
      </c>
      <c r="E16" t="s">
        <v>64</v>
      </c>
      <c r="F16" t="s">
        <v>64</v>
      </c>
      <c r="G16" t="s">
        <v>64</v>
      </c>
      <c r="H16" t="s">
        <v>64</v>
      </c>
      <c r="I16" t="s">
        <v>64</v>
      </c>
      <c r="J16" t="s">
        <v>64</v>
      </c>
      <c r="K16" t="s">
        <v>64</v>
      </c>
    </row>
    <row r="17" spans="1:15" x14ac:dyDescent="0.25">
      <c r="G17" t="s">
        <v>69</v>
      </c>
      <c r="L17" t="s">
        <v>93</v>
      </c>
    </row>
    <row r="18" spans="1:15" x14ac:dyDescent="0.25">
      <c r="A18">
        <f>SLOPE(Table1[Price],Table1[area])</f>
        <v>0.10976773783009863</v>
      </c>
      <c r="L18" t="s">
        <v>105</v>
      </c>
    </row>
    <row r="19" spans="1:15" x14ac:dyDescent="0.25">
      <c r="F19">
        <v>2200</v>
      </c>
      <c r="G19">
        <f>0.1098*F19+98.248</f>
        <v>339.80799999999999</v>
      </c>
    </row>
    <row r="20" spans="1:15" x14ac:dyDescent="0.25">
      <c r="G20">
        <f>0.1098*1400+98.248</f>
        <v>251.96800000000002</v>
      </c>
      <c r="L20" t="s">
        <v>125</v>
      </c>
      <c r="M20">
        <v>50</v>
      </c>
      <c r="N20">
        <f>M20/M21</f>
        <v>0.125</v>
      </c>
    </row>
    <row r="21" spans="1:15" x14ac:dyDescent="0.25">
      <c r="G21">
        <f>0.1098*900+98.248</f>
        <v>197.06799999999998</v>
      </c>
      <c r="L21" t="s">
        <v>126</v>
      </c>
      <c r="M21">
        <v>400</v>
      </c>
    </row>
    <row r="25" spans="1:15" x14ac:dyDescent="0.25">
      <c r="A25" t="s">
        <v>65</v>
      </c>
      <c r="B25" t="s">
        <v>66</v>
      </c>
      <c r="C25" t="s">
        <v>67</v>
      </c>
      <c r="E25" t="s">
        <v>7</v>
      </c>
      <c r="F25" t="s">
        <v>90</v>
      </c>
      <c r="G25" t="s">
        <v>65</v>
      </c>
      <c r="H25" t="s">
        <v>91</v>
      </c>
      <c r="I25" t="s">
        <v>77</v>
      </c>
      <c r="K25" t="s">
        <v>64</v>
      </c>
      <c r="M25" t="s">
        <v>73</v>
      </c>
      <c r="N25" t="s">
        <v>92</v>
      </c>
      <c r="O25" t="s">
        <v>88</v>
      </c>
    </row>
    <row r="26" spans="1:15" x14ac:dyDescent="0.25">
      <c r="E26" t="s">
        <v>70</v>
      </c>
      <c r="F26">
        <f>G26^2</f>
        <v>48.553024000000249</v>
      </c>
      <c r="G26">
        <f>H26-I26</f>
        <v>-6.9680000000000177</v>
      </c>
      <c r="H26" s="11">
        <v>245</v>
      </c>
      <c r="I26">
        <f>J26*K26+L26</f>
        <v>251.96800000000002</v>
      </c>
      <c r="J26">
        <v>0.10979999999999999</v>
      </c>
      <c r="K26" s="10">
        <v>1400</v>
      </c>
      <c r="L26">
        <v>98.248000000000005</v>
      </c>
      <c r="M26">
        <v>286.5</v>
      </c>
      <c r="N26">
        <f>M26-H26</f>
        <v>41.5</v>
      </c>
      <c r="O26">
        <f>N26^2</f>
        <v>1722.25</v>
      </c>
    </row>
    <row r="27" spans="1:15" x14ac:dyDescent="0.25">
      <c r="A27">
        <f>SLOPE(Table1[Price],Table1[area])</f>
        <v>0.10976773783009863</v>
      </c>
      <c r="E27" t="s">
        <v>71</v>
      </c>
      <c r="F27">
        <f t="shared" ref="F27:F35" si="0">G27^2</f>
        <v>1449.4771840000003</v>
      </c>
      <c r="G27">
        <f t="shared" ref="G27:G35" si="1">H27-I27</f>
        <v>38.072000000000003</v>
      </c>
      <c r="H27" s="11">
        <v>312</v>
      </c>
      <c r="I27">
        <f t="shared" ref="I27:I35" si="2">J27*K27+L27</f>
        <v>273.928</v>
      </c>
      <c r="J27">
        <v>0.10979999999999999</v>
      </c>
      <c r="K27" s="10">
        <v>1600</v>
      </c>
      <c r="L27">
        <v>98.248000000000005</v>
      </c>
      <c r="M27">
        <v>286.5</v>
      </c>
      <c r="N27">
        <f t="shared" ref="N27:N35" si="3">M27-H27</f>
        <v>-25.5</v>
      </c>
      <c r="O27">
        <f t="shared" ref="O27:O35" si="4">N27^2</f>
        <v>650.25</v>
      </c>
    </row>
    <row r="28" spans="1:15" x14ac:dyDescent="0.25">
      <c r="A28">
        <f>INTERCEPT(Table1[Price],Table1[area])</f>
        <v>98.248329621380833</v>
      </c>
      <c r="F28">
        <f t="shared" si="0"/>
        <v>34.904464000000182</v>
      </c>
      <c r="G28">
        <f t="shared" si="1"/>
        <v>-5.9080000000000155</v>
      </c>
      <c r="H28" s="11">
        <v>279</v>
      </c>
      <c r="I28">
        <f t="shared" si="2"/>
        <v>284.90800000000002</v>
      </c>
      <c r="J28">
        <v>0.10979999999999999</v>
      </c>
      <c r="K28" s="10">
        <v>1700</v>
      </c>
      <c r="L28">
        <v>98.248000000000005</v>
      </c>
      <c r="M28">
        <v>286.5</v>
      </c>
      <c r="N28">
        <f t="shared" si="3"/>
        <v>7.5</v>
      </c>
      <c r="O28">
        <f t="shared" si="4"/>
        <v>56.25</v>
      </c>
    </row>
    <row r="29" spans="1:15" x14ac:dyDescent="0.25">
      <c r="F29">
        <f t="shared" si="0"/>
        <v>15.031129000000075</v>
      </c>
      <c r="G29">
        <f t="shared" si="1"/>
        <v>3.8770000000000095</v>
      </c>
      <c r="H29" s="11">
        <v>308</v>
      </c>
      <c r="I29">
        <f t="shared" si="2"/>
        <v>304.12299999999999</v>
      </c>
      <c r="J29">
        <v>0.10979999999999999</v>
      </c>
      <c r="K29" s="10">
        <v>1875</v>
      </c>
      <c r="L29">
        <v>98.248000000000005</v>
      </c>
      <c r="M29">
        <v>286.5</v>
      </c>
      <c r="N29">
        <f t="shared" si="3"/>
        <v>-21.5</v>
      </c>
      <c r="O29">
        <f t="shared" si="4"/>
        <v>462.25</v>
      </c>
    </row>
    <row r="30" spans="1:15" x14ac:dyDescent="0.25">
      <c r="F30">
        <f t="shared" si="0"/>
        <v>401.12078400000081</v>
      </c>
      <c r="G30">
        <f t="shared" si="1"/>
        <v>-20.02800000000002</v>
      </c>
      <c r="H30" s="11">
        <v>199</v>
      </c>
      <c r="I30">
        <f t="shared" si="2"/>
        <v>219.02800000000002</v>
      </c>
      <c r="J30">
        <v>0.10979999999999999</v>
      </c>
      <c r="K30" s="10">
        <v>1100</v>
      </c>
      <c r="L30">
        <v>98.248000000000005</v>
      </c>
      <c r="M30">
        <v>286.5</v>
      </c>
      <c r="N30">
        <f t="shared" si="3"/>
        <v>87.5</v>
      </c>
      <c r="O30">
        <f t="shared" si="4"/>
        <v>7656.25</v>
      </c>
    </row>
    <row r="31" spans="1:15" x14ac:dyDescent="0.25">
      <c r="F31">
        <f t="shared" si="0"/>
        <v>2444.115843999999</v>
      </c>
      <c r="G31">
        <f t="shared" si="1"/>
        <v>-49.437999999999988</v>
      </c>
      <c r="H31" s="11">
        <v>219</v>
      </c>
      <c r="I31">
        <f t="shared" si="2"/>
        <v>268.43799999999999</v>
      </c>
      <c r="J31">
        <v>0.10979999999999999</v>
      </c>
      <c r="K31" s="10">
        <v>1550</v>
      </c>
      <c r="L31">
        <v>98.248000000000005</v>
      </c>
      <c r="M31">
        <v>286.5</v>
      </c>
      <c r="N31">
        <f t="shared" si="3"/>
        <v>67.5</v>
      </c>
      <c r="O31">
        <f t="shared" si="4"/>
        <v>4556.25</v>
      </c>
    </row>
    <row r="32" spans="1:15" x14ac:dyDescent="0.25">
      <c r="F32">
        <f t="shared" si="0"/>
        <v>2373.8332840000035</v>
      </c>
      <c r="G32">
        <f t="shared" si="1"/>
        <v>48.722000000000037</v>
      </c>
      <c r="H32" s="11">
        <v>405</v>
      </c>
      <c r="I32">
        <f t="shared" si="2"/>
        <v>356.27799999999996</v>
      </c>
      <c r="J32">
        <v>0.10979999999999999</v>
      </c>
      <c r="K32" s="10">
        <v>2350</v>
      </c>
      <c r="L32">
        <v>98.248000000000005</v>
      </c>
      <c r="M32">
        <v>286.5</v>
      </c>
      <c r="N32">
        <f t="shared" si="3"/>
        <v>-118.5</v>
      </c>
      <c r="O32">
        <f t="shared" si="4"/>
        <v>14042.25</v>
      </c>
    </row>
    <row r="33" spans="6:15" x14ac:dyDescent="0.25">
      <c r="F33">
        <f t="shared" si="0"/>
        <v>1871.2545639999985</v>
      </c>
      <c r="G33">
        <f t="shared" si="1"/>
        <v>-43.257999999999981</v>
      </c>
      <c r="H33" s="11">
        <v>324</v>
      </c>
      <c r="I33">
        <f t="shared" si="2"/>
        <v>367.25799999999998</v>
      </c>
      <c r="J33">
        <v>0.10979999999999999</v>
      </c>
      <c r="K33" s="10">
        <v>2450</v>
      </c>
      <c r="L33">
        <v>98.248000000000005</v>
      </c>
      <c r="M33">
        <v>286.5</v>
      </c>
      <c r="N33">
        <f t="shared" si="3"/>
        <v>-37.5</v>
      </c>
      <c r="O33">
        <f t="shared" si="4"/>
        <v>1406.25</v>
      </c>
    </row>
    <row r="34" spans="6:15" x14ac:dyDescent="0.25">
      <c r="F34">
        <f t="shared" si="0"/>
        <v>4132.8183689999969</v>
      </c>
      <c r="G34">
        <f t="shared" si="1"/>
        <v>64.286999999999978</v>
      </c>
      <c r="H34" s="11">
        <v>319</v>
      </c>
      <c r="I34">
        <f t="shared" si="2"/>
        <v>254.71300000000002</v>
      </c>
      <c r="J34">
        <v>0.10979999999999999</v>
      </c>
      <c r="K34" s="10">
        <v>1425</v>
      </c>
      <c r="L34">
        <v>98.248000000000005</v>
      </c>
      <c r="M34">
        <v>286.5</v>
      </c>
      <c r="N34">
        <f t="shared" si="3"/>
        <v>-32.5</v>
      </c>
      <c r="O34">
        <f t="shared" si="4"/>
        <v>1056.25</v>
      </c>
    </row>
    <row r="35" spans="6:15" x14ac:dyDescent="0.25">
      <c r="F35">
        <f t="shared" si="0"/>
        <v>894.48846400000093</v>
      </c>
      <c r="G35">
        <f t="shared" si="1"/>
        <v>-29.908000000000015</v>
      </c>
      <c r="H35" s="13">
        <v>255</v>
      </c>
      <c r="I35">
        <f t="shared" si="2"/>
        <v>284.90800000000002</v>
      </c>
      <c r="J35">
        <v>0.10979999999999999</v>
      </c>
      <c r="K35" s="12">
        <v>1700</v>
      </c>
      <c r="L35">
        <v>98.248000000000005</v>
      </c>
      <c r="M35">
        <v>286.5</v>
      </c>
      <c r="N35">
        <f t="shared" si="3"/>
        <v>31.5</v>
      </c>
      <c r="O35">
        <f t="shared" si="4"/>
        <v>992.25</v>
      </c>
    </row>
    <row r="36" spans="6:15" x14ac:dyDescent="0.25">
      <c r="F36" s="25">
        <f>SUM(F26:F35)</f>
        <v>13665.597110000002</v>
      </c>
      <c r="O36" s="25">
        <f>SUM(O26:O35)</f>
        <v>32600.5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9EBC-0FB5-4C62-BDA5-2814AAED99BD}">
  <dimension ref="T10:V18"/>
  <sheetViews>
    <sheetView zoomScale="80" zoomScaleNormal="80" workbookViewId="0">
      <selection activeCell="U13" sqref="U13"/>
    </sheetView>
  </sheetViews>
  <sheetFormatPr defaultRowHeight="15" x14ac:dyDescent="0.25"/>
  <cols>
    <col min="21" max="21" width="17.7109375" bestFit="1" customWidth="1"/>
  </cols>
  <sheetData>
    <row r="10" spans="20:22" x14ac:dyDescent="0.25">
      <c r="T10" t="s">
        <v>88</v>
      </c>
      <c r="U10" t="s">
        <v>73</v>
      </c>
      <c r="V10" t="s">
        <v>72</v>
      </c>
    </row>
    <row r="11" spans="20:22" x14ac:dyDescent="0.25">
      <c r="T11" t="s">
        <v>89</v>
      </c>
      <c r="U11" t="s">
        <v>74</v>
      </c>
      <c r="V11" t="s">
        <v>75</v>
      </c>
    </row>
    <row r="13" spans="20:22" x14ac:dyDescent="0.25">
      <c r="U13" t="s">
        <v>76</v>
      </c>
    </row>
    <row r="15" spans="20:22" x14ac:dyDescent="0.25">
      <c r="U15">
        <v>100</v>
      </c>
    </row>
    <row r="16" spans="20:22" x14ac:dyDescent="0.25">
      <c r="U16">
        <v>80</v>
      </c>
    </row>
    <row r="18" spans="21:21" x14ac:dyDescent="0.25">
      <c r="U18" t="s">
        <v>127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5EFE-6249-45AD-B218-12AA42FFA0BA}">
  <dimension ref="A1:I19"/>
  <sheetViews>
    <sheetView workbookViewId="0">
      <selection sqref="A1:I22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6" t="s">
        <v>9</v>
      </c>
      <c r="B3" s="6"/>
    </row>
    <row r="4" spans="1:9" x14ac:dyDescent="0.25">
      <c r="A4" s="3" t="s">
        <v>10</v>
      </c>
      <c r="B4" s="3">
        <v>0.97936202660061766</v>
      </c>
    </row>
    <row r="5" spans="1:9" x14ac:dyDescent="0.25">
      <c r="A5" s="3" t="s">
        <v>11</v>
      </c>
      <c r="B5" s="3">
        <v>0.95914997914726885</v>
      </c>
    </row>
    <row r="6" spans="1:9" x14ac:dyDescent="0.25">
      <c r="A6" s="3" t="s">
        <v>12</v>
      </c>
      <c r="B6" s="3">
        <v>0.95525950097081824</v>
      </c>
    </row>
    <row r="7" spans="1:9" x14ac:dyDescent="0.25">
      <c r="A7" s="3" t="s">
        <v>13</v>
      </c>
      <c r="B7" s="3">
        <v>59.3762849826145</v>
      </c>
    </row>
    <row r="8" spans="1:9" ht="15.75" thickBot="1" x14ac:dyDescent="0.3">
      <c r="A8" s="4" t="s">
        <v>14</v>
      </c>
      <c r="B8" s="4">
        <v>24</v>
      </c>
    </row>
    <row r="10" spans="1:9" ht="15.75" thickBot="1" x14ac:dyDescent="0.3">
      <c r="A10" t="s">
        <v>15</v>
      </c>
    </row>
    <row r="11" spans="1:9" x14ac:dyDescent="0.25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5">
      <c r="A12" s="3" t="s">
        <v>16</v>
      </c>
      <c r="B12" s="3">
        <v>2</v>
      </c>
      <c r="C12" s="3">
        <v>1738359.4257482635</v>
      </c>
      <c r="D12" s="3">
        <v>869179.71287413174</v>
      </c>
      <c r="E12" s="3">
        <v>246.53781248615917</v>
      </c>
      <c r="F12" s="3">
        <v>2.6152846627830237E-15</v>
      </c>
    </row>
    <row r="13" spans="1:9" x14ac:dyDescent="0.25">
      <c r="A13" s="3" t="s">
        <v>17</v>
      </c>
      <c r="B13" s="3">
        <v>21</v>
      </c>
      <c r="C13" s="3">
        <v>74036.407585069697</v>
      </c>
      <c r="D13" s="3">
        <v>3525.5432183366524</v>
      </c>
      <c r="E13" s="3"/>
      <c r="F13" s="3"/>
    </row>
    <row r="14" spans="1:9" ht="15.75" thickBot="1" x14ac:dyDescent="0.3">
      <c r="A14" s="4" t="s">
        <v>18</v>
      </c>
      <c r="B14" s="4">
        <v>23</v>
      </c>
      <c r="C14" s="4">
        <v>1812395.8333333333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5">
      <c r="A17" s="3" t="s">
        <v>19</v>
      </c>
      <c r="B17" s="3">
        <v>-499.34230250336759</v>
      </c>
      <c r="C17" s="3">
        <v>2608.0141907816624</v>
      </c>
      <c r="D17" s="3">
        <v>-0.19146456498141481</v>
      </c>
      <c r="E17" s="3">
        <v>0.85000077981150146</v>
      </c>
      <c r="F17" s="3">
        <v>-5923.0047208991691</v>
      </c>
      <c r="G17" s="3">
        <v>4924.3201158924348</v>
      </c>
      <c r="H17" s="3">
        <v>-5923.0047208991691</v>
      </c>
      <c r="I17" s="3">
        <v>4924.3201158924348</v>
      </c>
    </row>
    <row r="18" spans="1:9" x14ac:dyDescent="0.25">
      <c r="A18" s="3" t="s">
        <v>1</v>
      </c>
      <c r="B18" s="3">
        <v>10.064083345825162</v>
      </c>
      <c r="C18" s="3">
        <v>24.767769500677996</v>
      </c>
      <c r="D18" s="3">
        <v>0.40633789593163272</v>
      </c>
      <c r="E18" s="3">
        <v>0.68860544581726102</v>
      </c>
      <c r="F18" s="3">
        <v>-41.443313010808779</v>
      </c>
      <c r="G18" s="3">
        <v>61.571479702459101</v>
      </c>
      <c r="H18" s="3">
        <v>-41.443313010808779</v>
      </c>
      <c r="I18" s="3">
        <v>61.571479702459101</v>
      </c>
    </row>
    <row r="19" spans="1:9" ht="15.75" thickBot="1" x14ac:dyDescent="0.3">
      <c r="A19" s="4" t="s">
        <v>2</v>
      </c>
      <c r="B19" s="4">
        <v>5.2526795083195903E-2</v>
      </c>
      <c r="C19" s="4">
        <v>1.2824150996721354E-2</v>
      </c>
      <c r="D19" s="4">
        <v>4.0959276833706184</v>
      </c>
      <c r="E19" s="4">
        <v>5.1659010983297522E-4</v>
      </c>
      <c r="F19" s="4">
        <v>2.5857513123535899E-2</v>
      </c>
      <c r="G19" s="4">
        <v>7.9196077042855903E-2</v>
      </c>
      <c r="H19" s="4">
        <v>2.5857513123535899E-2</v>
      </c>
      <c r="I19" s="4">
        <v>7.9196077042855903E-2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AA13-880B-4911-93FD-513CF3000DA1}">
  <dimension ref="A1:I19"/>
  <sheetViews>
    <sheetView workbookViewId="0">
      <selection activeCell="B1" sqref="B1:B1048576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6" t="s">
        <v>9</v>
      </c>
      <c r="B3" s="6"/>
    </row>
    <row r="4" spans="1:9" x14ac:dyDescent="0.25">
      <c r="A4" s="3" t="s">
        <v>10</v>
      </c>
      <c r="B4" s="3">
        <v>0.97936202660061766</v>
      </c>
    </row>
    <row r="5" spans="1:9" x14ac:dyDescent="0.25">
      <c r="A5" s="3" t="s">
        <v>11</v>
      </c>
      <c r="B5" s="3">
        <v>0.95914997914726885</v>
      </c>
    </row>
    <row r="6" spans="1:9" x14ac:dyDescent="0.25">
      <c r="A6" s="3" t="s">
        <v>12</v>
      </c>
      <c r="B6" s="3">
        <v>0.95525950097081824</v>
      </c>
    </row>
    <row r="7" spans="1:9" x14ac:dyDescent="0.25">
      <c r="A7" s="3" t="s">
        <v>13</v>
      </c>
      <c r="B7" s="3">
        <v>59.3762849826145</v>
      </c>
    </row>
    <row r="8" spans="1:9" ht="15.75" thickBot="1" x14ac:dyDescent="0.3">
      <c r="A8" s="4" t="s">
        <v>14</v>
      </c>
      <c r="B8" s="4">
        <v>24</v>
      </c>
    </row>
    <row r="10" spans="1:9" ht="15.75" thickBot="1" x14ac:dyDescent="0.3">
      <c r="A10" t="s">
        <v>15</v>
      </c>
    </row>
    <row r="11" spans="1:9" x14ac:dyDescent="0.25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5">
      <c r="A12" s="3" t="s">
        <v>16</v>
      </c>
      <c r="B12" s="3">
        <v>2</v>
      </c>
      <c r="C12" s="3">
        <v>1738359.4257482635</v>
      </c>
      <c r="D12" s="3">
        <v>869179.71287413174</v>
      </c>
      <c r="E12" s="3">
        <v>246.53781248615917</v>
      </c>
      <c r="F12" s="3">
        <v>2.6152846627830237E-15</v>
      </c>
    </row>
    <row r="13" spans="1:9" x14ac:dyDescent="0.25">
      <c r="A13" s="3" t="s">
        <v>17</v>
      </c>
      <c r="B13" s="3">
        <v>21</v>
      </c>
      <c r="C13" s="3">
        <v>74036.407585069697</v>
      </c>
      <c r="D13" s="3">
        <v>3525.5432183366524</v>
      </c>
      <c r="E13" s="3"/>
      <c r="F13" s="3"/>
    </row>
    <row r="14" spans="1:9" ht="15.75" thickBot="1" x14ac:dyDescent="0.3">
      <c r="A14" s="4" t="s">
        <v>18</v>
      </c>
      <c r="B14" s="4">
        <v>23</v>
      </c>
      <c r="C14" s="4">
        <v>1812395.8333333333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5">
      <c r="A17" s="3" t="s">
        <v>19</v>
      </c>
      <c r="B17" s="3">
        <v>-499.34230250336759</v>
      </c>
      <c r="C17" s="3">
        <v>2608.0141907816624</v>
      </c>
      <c r="D17" s="3">
        <v>-0.19146456498141481</v>
      </c>
      <c r="E17" s="3">
        <v>0.85000077981150146</v>
      </c>
      <c r="F17" s="3">
        <v>-5923.0047208991691</v>
      </c>
      <c r="G17" s="3">
        <v>4924.3201158924348</v>
      </c>
      <c r="H17" s="3">
        <v>-5923.0047208991691</v>
      </c>
      <c r="I17" s="3">
        <v>4924.3201158924348</v>
      </c>
    </row>
    <row r="18" spans="1:9" x14ac:dyDescent="0.25">
      <c r="A18" s="3" t="s">
        <v>1</v>
      </c>
      <c r="B18" s="3">
        <v>10.064083345825162</v>
      </c>
      <c r="C18" s="3">
        <v>24.767769500677996</v>
      </c>
      <c r="D18" s="3">
        <v>0.40633789593163272</v>
      </c>
      <c r="E18" s="3">
        <v>0.68860544581726102</v>
      </c>
      <c r="F18" s="3">
        <v>-41.443313010808779</v>
      </c>
      <c r="G18" s="3">
        <v>61.571479702459101</v>
      </c>
      <c r="H18" s="3">
        <v>-41.443313010808779</v>
      </c>
      <c r="I18" s="3">
        <v>61.571479702459101</v>
      </c>
    </row>
    <row r="19" spans="1:9" ht="15.75" thickBot="1" x14ac:dyDescent="0.3">
      <c r="A19" s="4" t="s">
        <v>2</v>
      </c>
      <c r="B19" s="4">
        <v>5.2526795083195903E-2</v>
      </c>
      <c r="C19" s="4">
        <v>1.2824150996721354E-2</v>
      </c>
      <c r="D19" s="4">
        <v>4.0959276833706184</v>
      </c>
      <c r="E19" s="4">
        <v>5.1659010983297522E-4</v>
      </c>
      <c r="F19" s="4">
        <v>2.5857513123535899E-2</v>
      </c>
      <c r="G19" s="4">
        <v>7.9196077042855903E-2</v>
      </c>
      <c r="H19" s="4">
        <v>2.5857513123535899E-2</v>
      </c>
      <c r="I19" s="4">
        <v>7.9196077042855903E-2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showGridLines="0" tabSelected="1" topLeftCell="C1" zoomScale="110" zoomScaleNormal="110" workbookViewId="0">
      <selection activeCell="I18" sqref="I18"/>
    </sheetView>
  </sheetViews>
  <sheetFormatPr defaultRowHeight="15" x14ac:dyDescent="0.25"/>
  <cols>
    <col min="2" max="2" width="14" bestFit="1" customWidth="1"/>
    <col min="5" max="5" width="16" customWidth="1"/>
    <col min="7" max="7" width="16.85546875" customWidth="1"/>
    <col min="8" max="8" width="18.140625" style="31" customWidth="1"/>
    <col min="16" max="16" width="14.7109375" bestFit="1" customWidth="1"/>
    <col min="17" max="17" width="12" bestFit="1" customWidth="1"/>
    <col min="19" max="19" width="12" bestFit="1" customWidth="1"/>
  </cols>
  <sheetData>
    <row r="1" spans="1:9" x14ac:dyDescent="0.25">
      <c r="A1" t="s">
        <v>1</v>
      </c>
      <c r="B1" t="s">
        <v>0</v>
      </c>
      <c r="C1" t="s">
        <v>2</v>
      </c>
      <c r="E1" s="29" t="s">
        <v>0</v>
      </c>
      <c r="F1" t="s">
        <v>1</v>
      </c>
      <c r="G1" t="s">
        <v>2</v>
      </c>
      <c r="H1" s="31" t="s">
        <v>121</v>
      </c>
      <c r="I1" t="s">
        <v>122</v>
      </c>
    </row>
    <row r="2" spans="1:9" x14ac:dyDescent="0.25">
      <c r="A2">
        <v>100</v>
      </c>
      <c r="B2">
        <v>1000</v>
      </c>
      <c r="C2">
        <v>10000</v>
      </c>
      <c r="D2" s="30"/>
      <c r="E2">
        <v>1000</v>
      </c>
      <c r="F2">
        <v>100</v>
      </c>
      <c r="G2">
        <v>10000</v>
      </c>
      <c r="H2" s="31">
        <f>Table2[[#This Row],[Price]]*1.1</f>
        <v>110.00000000000001</v>
      </c>
    </row>
    <row r="3" spans="1:9" x14ac:dyDescent="0.25">
      <c r="A3">
        <v>101</v>
      </c>
      <c r="B3">
        <v>1100</v>
      </c>
      <c r="C3">
        <v>10000</v>
      </c>
      <c r="D3" s="30"/>
      <c r="E3">
        <v>1100</v>
      </c>
      <c r="F3">
        <v>101</v>
      </c>
      <c r="G3">
        <v>10000</v>
      </c>
    </row>
    <row r="4" spans="1:9" x14ac:dyDescent="0.25">
      <c r="A4">
        <f>A2-0.5</f>
        <v>99.5</v>
      </c>
      <c r="B4">
        <f>B2+50</f>
        <v>1050</v>
      </c>
      <c r="C4">
        <f>C2+1000</f>
        <v>11000</v>
      </c>
      <c r="D4" s="30"/>
      <c r="E4">
        <f>E2+50</f>
        <v>1050</v>
      </c>
      <c r="F4">
        <f>F2-0.5</f>
        <v>99.5</v>
      </c>
      <c r="G4">
        <f>G2+1000</f>
        <v>11000</v>
      </c>
    </row>
    <row r="5" spans="1:9" x14ac:dyDescent="0.25">
      <c r="A5">
        <f t="shared" ref="A5:A24" si="0">A4-0.5</f>
        <v>99</v>
      </c>
      <c r="B5">
        <f t="shared" ref="B5:E24" si="1">B4+50</f>
        <v>1100</v>
      </c>
      <c r="C5">
        <f t="shared" ref="C5:C24" si="2">C4+1000</f>
        <v>12000</v>
      </c>
      <c r="D5" s="30"/>
      <c r="E5">
        <f t="shared" si="1"/>
        <v>1100</v>
      </c>
      <c r="F5">
        <f t="shared" ref="F5:F24" si="3">F4-0.5</f>
        <v>99</v>
      </c>
      <c r="G5">
        <f t="shared" ref="G5:G24" si="4">G4+1000</f>
        <v>12000</v>
      </c>
    </row>
    <row r="6" spans="1:9" x14ac:dyDescent="0.25">
      <c r="A6">
        <f t="shared" si="0"/>
        <v>98.5</v>
      </c>
      <c r="B6">
        <f t="shared" si="1"/>
        <v>1150</v>
      </c>
      <c r="C6" s="2">
        <f t="shared" si="2"/>
        <v>13000</v>
      </c>
      <c r="D6" s="30"/>
      <c r="E6">
        <f t="shared" si="1"/>
        <v>1150</v>
      </c>
      <c r="F6">
        <f t="shared" si="3"/>
        <v>98.5</v>
      </c>
      <c r="G6" s="2">
        <f t="shared" si="4"/>
        <v>13000</v>
      </c>
    </row>
    <row r="7" spans="1:9" x14ac:dyDescent="0.25">
      <c r="A7">
        <f t="shared" si="0"/>
        <v>98</v>
      </c>
      <c r="B7">
        <f t="shared" si="1"/>
        <v>1200</v>
      </c>
      <c r="C7">
        <f t="shared" si="2"/>
        <v>14000</v>
      </c>
      <c r="D7" s="30"/>
      <c r="E7">
        <f t="shared" si="1"/>
        <v>1200</v>
      </c>
      <c r="F7">
        <f t="shared" si="3"/>
        <v>98</v>
      </c>
      <c r="G7">
        <f t="shared" si="4"/>
        <v>14000</v>
      </c>
    </row>
    <row r="8" spans="1:9" x14ac:dyDescent="0.25">
      <c r="A8" s="2">
        <f t="shared" si="0"/>
        <v>97.5</v>
      </c>
      <c r="B8">
        <f t="shared" si="1"/>
        <v>1250</v>
      </c>
      <c r="C8">
        <f t="shared" si="2"/>
        <v>15000</v>
      </c>
      <c r="D8" s="30"/>
      <c r="E8">
        <f t="shared" si="1"/>
        <v>1250</v>
      </c>
      <c r="F8" s="2">
        <f t="shared" si="3"/>
        <v>97.5</v>
      </c>
      <c r="G8">
        <f t="shared" si="4"/>
        <v>15000</v>
      </c>
    </row>
    <row r="9" spans="1:9" x14ac:dyDescent="0.25">
      <c r="A9">
        <v>97.5</v>
      </c>
      <c r="B9">
        <v>1500</v>
      </c>
      <c r="C9">
        <v>15000</v>
      </c>
      <c r="D9" s="30"/>
      <c r="E9">
        <v>1500</v>
      </c>
      <c r="F9">
        <v>97.5</v>
      </c>
      <c r="G9">
        <v>15000</v>
      </c>
    </row>
    <row r="10" spans="1:9" x14ac:dyDescent="0.25">
      <c r="A10">
        <f>A8-0.5</f>
        <v>97</v>
      </c>
      <c r="B10">
        <f>B8+50</f>
        <v>1300</v>
      </c>
      <c r="C10">
        <f>C8+1000</f>
        <v>16000</v>
      </c>
      <c r="D10" s="30"/>
      <c r="E10">
        <f>E8+50</f>
        <v>1300</v>
      </c>
      <c r="F10">
        <f>F8-0.5</f>
        <v>97</v>
      </c>
      <c r="G10">
        <f>G8+1000</f>
        <v>16000</v>
      </c>
    </row>
    <row r="11" spans="1:9" x14ac:dyDescent="0.25">
      <c r="A11">
        <f t="shared" si="0"/>
        <v>96.5</v>
      </c>
      <c r="B11">
        <f t="shared" si="1"/>
        <v>1350</v>
      </c>
      <c r="C11">
        <f t="shared" si="2"/>
        <v>17000</v>
      </c>
      <c r="D11" s="30"/>
      <c r="E11">
        <f t="shared" si="1"/>
        <v>1350</v>
      </c>
      <c r="F11">
        <f t="shared" si="3"/>
        <v>96.5</v>
      </c>
      <c r="G11">
        <f t="shared" si="4"/>
        <v>17000</v>
      </c>
    </row>
    <row r="12" spans="1:9" x14ac:dyDescent="0.25">
      <c r="A12">
        <f t="shared" si="0"/>
        <v>96</v>
      </c>
      <c r="B12">
        <f t="shared" si="1"/>
        <v>1400</v>
      </c>
      <c r="C12">
        <f t="shared" si="2"/>
        <v>18000</v>
      </c>
      <c r="D12" s="30"/>
      <c r="E12">
        <f t="shared" si="1"/>
        <v>1400</v>
      </c>
      <c r="F12">
        <f t="shared" si="3"/>
        <v>96</v>
      </c>
      <c r="G12">
        <f t="shared" si="4"/>
        <v>18000</v>
      </c>
    </row>
    <row r="13" spans="1:9" x14ac:dyDescent="0.25">
      <c r="A13">
        <f t="shared" si="0"/>
        <v>95.5</v>
      </c>
      <c r="B13">
        <f t="shared" si="1"/>
        <v>1450</v>
      </c>
      <c r="C13">
        <f t="shared" si="2"/>
        <v>19000</v>
      </c>
      <c r="D13" s="30"/>
      <c r="E13">
        <f t="shared" si="1"/>
        <v>1450</v>
      </c>
      <c r="F13">
        <f t="shared" si="3"/>
        <v>95.5</v>
      </c>
      <c r="G13">
        <f t="shared" si="4"/>
        <v>19000</v>
      </c>
    </row>
    <row r="14" spans="1:9" x14ac:dyDescent="0.25">
      <c r="A14">
        <f t="shared" si="0"/>
        <v>95</v>
      </c>
      <c r="B14">
        <f t="shared" si="1"/>
        <v>1500</v>
      </c>
      <c r="C14">
        <f t="shared" si="2"/>
        <v>20000</v>
      </c>
      <c r="D14" s="30"/>
      <c r="E14">
        <f t="shared" si="1"/>
        <v>1500</v>
      </c>
      <c r="F14">
        <f t="shared" si="3"/>
        <v>95</v>
      </c>
      <c r="G14">
        <f t="shared" si="4"/>
        <v>20000</v>
      </c>
    </row>
    <row r="15" spans="1:9" x14ac:dyDescent="0.25">
      <c r="A15">
        <v>95</v>
      </c>
      <c r="B15">
        <v>1400</v>
      </c>
      <c r="C15">
        <v>20000</v>
      </c>
      <c r="D15" s="30"/>
      <c r="E15">
        <v>1400</v>
      </c>
      <c r="F15">
        <v>95</v>
      </c>
      <c r="G15">
        <v>20000</v>
      </c>
    </row>
    <row r="16" spans="1:9" x14ac:dyDescent="0.25">
      <c r="A16">
        <f>A14-0.5</f>
        <v>94.5</v>
      </c>
      <c r="B16">
        <f>B14+50</f>
        <v>1550</v>
      </c>
      <c r="C16">
        <f>C14+1000</f>
        <v>21000</v>
      </c>
      <c r="D16" s="30"/>
      <c r="E16">
        <f>E14+50</f>
        <v>1550</v>
      </c>
      <c r="F16">
        <f>F14-0.5</f>
        <v>94.5</v>
      </c>
      <c r="G16">
        <f>G14+1000</f>
        <v>21000</v>
      </c>
    </row>
    <row r="17" spans="1:25" x14ac:dyDescent="0.25">
      <c r="A17">
        <f t="shared" si="0"/>
        <v>94</v>
      </c>
      <c r="B17">
        <f t="shared" si="1"/>
        <v>1600</v>
      </c>
      <c r="C17">
        <f t="shared" si="2"/>
        <v>22000</v>
      </c>
      <c r="D17" s="30"/>
      <c r="E17">
        <f t="shared" si="1"/>
        <v>1600</v>
      </c>
      <c r="F17">
        <f t="shared" si="3"/>
        <v>94</v>
      </c>
      <c r="G17">
        <f t="shared" si="4"/>
        <v>22000</v>
      </c>
      <c r="P17" t="s">
        <v>128</v>
      </c>
      <c r="Q17" t="s">
        <v>112</v>
      </c>
      <c r="R17" s="34" t="s">
        <v>111</v>
      </c>
      <c r="S17" t="s">
        <v>129</v>
      </c>
      <c r="U17" s="28" t="s">
        <v>110</v>
      </c>
      <c r="V17" s="28" t="s">
        <v>115</v>
      </c>
      <c r="W17" t="s">
        <v>111</v>
      </c>
      <c r="X17" t="s">
        <v>112</v>
      </c>
      <c r="Y17" t="s">
        <v>116</v>
      </c>
    </row>
    <row r="18" spans="1:25" x14ac:dyDescent="0.25">
      <c r="A18">
        <f t="shared" si="0"/>
        <v>93.5</v>
      </c>
      <c r="B18">
        <f t="shared" si="1"/>
        <v>1650</v>
      </c>
      <c r="C18">
        <f t="shared" si="2"/>
        <v>23000</v>
      </c>
      <c r="D18" s="30"/>
      <c r="E18">
        <f t="shared" si="1"/>
        <v>1650</v>
      </c>
      <c r="F18">
        <f t="shared" si="3"/>
        <v>93.5</v>
      </c>
      <c r="G18">
        <f t="shared" si="4"/>
        <v>23000</v>
      </c>
      <c r="H18" s="31" t="s">
        <v>38</v>
      </c>
      <c r="I18">
        <f>CORREL(Table2[Price],Table2[Marketing Spend])</f>
        <v>-0.98605139161051214</v>
      </c>
      <c r="O18" t="s">
        <v>117</v>
      </c>
      <c r="P18" s="25" t="s">
        <v>107</v>
      </c>
      <c r="Q18" s="25" t="s">
        <v>123</v>
      </c>
      <c r="R18">
        <v>0.9</v>
      </c>
      <c r="S18">
        <f>1/(1-0.9)</f>
        <v>10.000000000000002</v>
      </c>
      <c r="T18">
        <v>10</v>
      </c>
    </row>
    <row r="19" spans="1:25" x14ac:dyDescent="0.25">
      <c r="A19">
        <f t="shared" si="0"/>
        <v>93</v>
      </c>
      <c r="B19">
        <f t="shared" si="1"/>
        <v>1700</v>
      </c>
      <c r="C19">
        <f t="shared" si="2"/>
        <v>24000</v>
      </c>
      <c r="D19" s="30"/>
      <c r="E19">
        <f t="shared" si="1"/>
        <v>1700</v>
      </c>
      <c r="F19">
        <f t="shared" si="3"/>
        <v>93</v>
      </c>
      <c r="G19">
        <f t="shared" si="4"/>
        <v>24000</v>
      </c>
      <c r="L19" t="s">
        <v>7</v>
      </c>
      <c r="N19" t="s">
        <v>78</v>
      </c>
      <c r="P19" t="s">
        <v>106</v>
      </c>
      <c r="Q19" t="s">
        <v>118</v>
      </c>
      <c r="R19">
        <v>0.97</v>
      </c>
      <c r="S19" s="35">
        <f>1/(1-0.97)</f>
        <v>33.333333333333307</v>
      </c>
      <c r="T19" t="s">
        <v>124</v>
      </c>
    </row>
    <row r="20" spans="1:25" x14ac:dyDescent="0.25">
      <c r="A20">
        <v>95</v>
      </c>
      <c r="B20">
        <v>1700</v>
      </c>
      <c r="C20">
        <v>24000</v>
      </c>
      <c r="D20" s="30"/>
      <c r="E20">
        <v>1700</v>
      </c>
      <c r="F20">
        <v>95</v>
      </c>
      <c r="G20">
        <v>24000</v>
      </c>
      <c r="H20" s="32" t="s">
        <v>114</v>
      </c>
      <c r="P20" t="s">
        <v>108</v>
      </c>
      <c r="Q20" t="s">
        <v>98</v>
      </c>
      <c r="R20">
        <v>0.8</v>
      </c>
      <c r="S20" s="34">
        <f>1/(1-R20)</f>
        <v>5.0000000000000009</v>
      </c>
    </row>
    <row r="21" spans="1:25" s="1" customFormat="1" x14ac:dyDescent="0.25">
      <c r="A21" s="1">
        <f>A19-0.5</f>
        <v>92.5</v>
      </c>
      <c r="B21" s="1">
        <f>B19+50</f>
        <v>1750</v>
      </c>
      <c r="C21" s="1">
        <f>C19+1000</f>
        <v>25000</v>
      </c>
      <c r="D21" s="30"/>
      <c r="E21" s="1">
        <f>E19+50</f>
        <v>1750</v>
      </c>
      <c r="F21" s="1">
        <f>F19-0.5</f>
        <v>92.5</v>
      </c>
      <c r="G21" s="1">
        <f>G19+1000</f>
        <v>25000</v>
      </c>
      <c r="H21" s="33"/>
      <c r="P21" s="1" t="s">
        <v>109</v>
      </c>
      <c r="Q21" s="1" t="s">
        <v>98</v>
      </c>
      <c r="R21" s="1">
        <v>0.7</v>
      </c>
      <c r="S21" s="35">
        <f>1/(1-R21)</f>
        <v>3.333333333333333</v>
      </c>
    </row>
    <row r="22" spans="1:25" x14ac:dyDescent="0.25">
      <c r="A22">
        <f t="shared" si="0"/>
        <v>92</v>
      </c>
      <c r="B22">
        <f t="shared" si="1"/>
        <v>1800</v>
      </c>
      <c r="C22">
        <f t="shared" si="2"/>
        <v>26000</v>
      </c>
      <c r="D22" s="30"/>
      <c r="E22">
        <f t="shared" si="1"/>
        <v>1800</v>
      </c>
      <c r="F22">
        <f t="shared" si="3"/>
        <v>92</v>
      </c>
      <c r="G22">
        <f t="shared" si="4"/>
        <v>26000</v>
      </c>
    </row>
    <row r="23" spans="1:25" x14ac:dyDescent="0.25">
      <c r="A23">
        <f t="shared" si="0"/>
        <v>91.5</v>
      </c>
      <c r="B23">
        <f t="shared" si="1"/>
        <v>1850</v>
      </c>
      <c r="C23">
        <f t="shared" si="2"/>
        <v>27000</v>
      </c>
      <c r="D23" s="30"/>
      <c r="E23">
        <f t="shared" si="1"/>
        <v>1850</v>
      </c>
      <c r="F23">
        <f t="shared" si="3"/>
        <v>91.5</v>
      </c>
      <c r="G23">
        <f t="shared" si="4"/>
        <v>27000</v>
      </c>
      <c r="H23" s="33" t="s">
        <v>4</v>
      </c>
      <c r="J23" s="1" t="s">
        <v>6</v>
      </c>
    </row>
    <row r="24" spans="1:25" x14ac:dyDescent="0.25">
      <c r="A24">
        <f t="shared" si="0"/>
        <v>91</v>
      </c>
      <c r="B24">
        <f t="shared" si="1"/>
        <v>1900</v>
      </c>
      <c r="C24">
        <f t="shared" si="2"/>
        <v>28000</v>
      </c>
      <c r="D24" s="30"/>
      <c r="E24">
        <f t="shared" si="1"/>
        <v>1900</v>
      </c>
      <c r="F24">
        <f t="shared" si="3"/>
        <v>91</v>
      </c>
      <c r="G24">
        <f t="shared" si="4"/>
        <v>28000</v>
      </c>
      <c r="H24" s="31" t="s">
        <v>5</v>
      </c>
    </row>
    <row r="25" spans="1:25" x14ac:dyDescent="0.25">
      <c r="A25">
        <v>90</v>
      </c>
      <c r="B25">
        <v>1900</v>
      </c>
      <c r="C25">
        <v>28000</v>
      </c>
      <c r="D25" s="30"/>
      <c r="E25">
        <v>1900</v>
      </c>
      <c r="F25">
        <v>90</v>
      </c>
      <c r="G25">
        <v>28000</v>
      </c>
      <c r="K25">
        <f>CORREL(Table2[Price],Table2[Marketing Spend])</f>
        <v>-0.98605139161051214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>
      <selection activeCell="C18" sqref="C18"/>
    </sheetView>
  </sheetViews>
  <sheetFormatPr defaultRowHeight="15" x14ac:dyDescent="0.25"/>
  <cols>
    <col min="1" max="1" width="18" bestFit="1" customWidth="1"/>
    <col min="2" max="2" width="3.140625" bestFit="1" customWidth="1"/>
    <col min="3" max="3" width="35" bestFit="1" customWidth="1"/>
    <col min="4" max="4" width="14.5703125" bestFit="1" customWidth="1"/>
    <col min="5" max="5" width="12.7109375" bestFit="1" customWidth="1"/>
    <col min="6" max="6" width="12" bestFit="1" customWidth="1"/>
    <col min="7" max="7" width="13.42578125" bestFit="1" customWidth="1"/>
    <col min="8" max="8" width="12" bestFit="1" customWidth="1"/>
    <col min="9" max="9" width="12.7109375" bestFit="1" customWidth="1"/>
    <col min="10" max="10" width="12.5703125" bestFit="1" customWidth="1"/>
    <col min="11" max="11" width="15.140625" bestFit="1" customWidth="1"/>
    <col min="12" max="12" width="31" bestFit="1" customWidth="1"/>
    <col min="13" max="13" width="27" bestFit="1" customWidth="1"/>
  </cols>
  <sheetData>
    <row r="1" spans="1:10" x14ac:dyDescent="0.25">
      <c r="A1" t="s">
        <v>8</v>
      </c>
      <c r="E1" t="s">
        <v>35</v>
      </c>
    </row>
    <row r="2" spans="1:10" ht="15.75" thickBot="1" x14ac:dyDescent="0.3">
      <c r="J2" t="s">
        <v>49</v>
      </c>
    </row>
    <row r="3" spans="1:10" x14ac:dyDescent="0.25">
      <c r="A3" s="6" t="s">
        <v>9</v>
      </c>
      <c r="B3" s="6"/>
      <c r="C3" s="6"/>
    </row>
    <row r="4" spans="1:10" x14ac:dyDescent="0.25">
      <c r="A4" s="3" t="s">
        <v>10</v>
      </c>
      <c r="B4" s="3"/>
      <c r="C4" s="3">
        <v>0.97936202660061766</v>
      </c>
    </row>
    <row r="5" spans="1:10" x14ac:dyDescent="0.25">
      <c r="A5" s="3" t="s">
        <v>11</v>
      </c>
      <c r="B5" s="3"/>
      <c r="C5" s="7">
        <v>0.95914997914726885</v>
      </c>
      <c r="E5" t="s">
        <v>50</v>
      </c>
      <c r="J5" s="15" t="s">
        <v>53</v>
      </c>
    </row>
    <row r="6" spans="1:10" x14ac:dyDescent="0.25">
      <c r="A6" s="3" t="s">
        <v>12</v>
      </c>
      <c r="B6" s="3"/>
      <c r="C6" s="3">
        <v>0.95525950097081824</v>
      </c>
    </row>
    <row r="7" spans="1:10" x14ac:dyDescent="0.25">
      <c r="A7" s="3" t="s">
        <v>13</v>
      </c>
      <c r="B7" s="3"/>
      <c r="C7" s="3">
        <v>59.3762849826145</v>
      </c>
      <c r="J7" t="s">
        <v>36</v>
      </c>
    </row>
    <row r="8" spans="1:10" ht="15.75" thickBot="1" x14ac:dyDescent="0.3">
      <c r="A8" s="4" t="s">
        <v>14</v>
      </c>
      <c r="B8" s="4"/>
      <c r="C8" s="4">
        <v>24</v>
      </c>
    </row>
    <row r="10" spans="1:10" ht="15.75" thickBot="1" x14ac:dyDescent="0.3">
      <c r="A10" t="s">
        <v>15</v>
      </c>
    </row>
    <row r="11" spans="1:10" x14ac:dyDescent="0.25">
      <c r="A11" s="5"/>
      <c r="B11" s="5"/>
      <c r="C11" s="5" t="s">
        <v>20</v>
      </c>
      <c r="D11" s="5" t="s">
        <v>21</v>
      </c>
      <c r="E11" s="5" t="s">
        <v>22</v>
      </c>
      <c r="F11" s="5" t="s">
        <v>23</v>
      </c>
      <c r="G11" s="5" t="s">
        <v>24</v>
      </c>
    </row>
    <row r="12" spans="1:10" x14ac:dyDescent="0.25">
      <c r="A12" s="3" t="s">
        <v>16</v>
      </c>
      <c r="B12" s="3"/>
      <c r="C12" s="3">
        <v>2</v>
      </c>
      <c r="D12" s="3">
        <v>1738359.4257482635</v>
      </c>
      <c r="E12" s="3">
        <v>869179.71287413174</v>
      </c>
      <c r="F12" s="3">
        <v>246.53781248615917</v>
      </c>
      <c r="G12" s="3">
        <v>2.6152846627830237E-15</v>
      </c>
    </row>
    <row r="13" spans="1:10" x14ac:dyDescent="0.25">
      <c r="A13" s="3" t="s">
        <v>17</v>
      </c>
      <c r="B13" s="3"/>
      <c r="C13" s="3">
        <v>21</v>
      </c>
      <c r="D13" s="3">
        <v>74036.407585069697</v>
      </c>
      <c r="E13" s="3">
        <v>3525.5432183366524</v>
      </c>
      <c r="F13" s="3"/>
      <c r="G13" s="3"/>
    </row>
    <row r="14" spans="1:10" ht="15.75" thickBot="1" x14ac:dyDescent="0.3">
      <c r="A14" s="4" t="s">
        <v>18</v>
      </c>
      <c r="B14" s="4"/>
      <c r="C14" s="4">
        <v>23</v>
      </c>
      <c r="D14" s="4">
        <v>1812395.8333333333</v>
      </c>
      <c r="E14" s="4"/>
      <c r="F14" s="4"/>
      <c r="G14" s="4"/>
    </row>
    <row r="15" spans="1:10" ht="15.75" thickBot="1" x14ac:dyDescent="0.3"/>
    <row r="16" spans="1:10" x14ac:dyDescent="0.25">
      <c r="A16" s="5"/>
      <c r="B16" s="5"/>
      <c r="C16" s="16" t="s">
        <v>25</v>
      </c>
      <c r="D16" s="5" t="s">
        <v>13</v>
      </c>
      <c r="E16" s="5" t="s">
        <v>26</v>
      </c>
      <c r="F16" s="5" t="s">
        <v>27</v>
      </c>
      <c r="G16" s="5" t="s">
        <v>28</v>
      </c>
      <c r="H16" s="5" t="s">
        <v>29</v>
      </c>
      <c r="I16" s="5" t="s">
        <v>30</v>
      </c>
      <c r="J16" s="5" t="s">
        <v>31</v>
      </c>
    </row>
    <row r="17" spans="1:12" x14ac:dyDescent="0.25">
      <c r="A17" s="3" t="s">
        <v>19</v>
      </c>
      <c r="B17" s="3" t="s">
        <v>79</v>
      </c>
      <c r="C17" s="17">
        <v>-499.34230250336799</v>
      </c>
      <c r="D17" s="3">
        <v>2608.0141907816624</v>
      </c>
      <c r="E17" s="3">
        <v>-0.19146456498141481</v>
      </c>
      <c r="F17" s="7">
        <v>0.85000077981150146</v>
      </c>
      <c r="G17" s="3">
        <v>-5923.0047208991691</v>
      </c>
      <c r="H17" s="3">
        <v>4924.3201158924348</v>
      </c>
      <c r="I17" s="3">
        <v>-5923.0047208991691</v>
      </c>
      <c r="J17" s="3">
        <v>4924.3201158924348</v>
      </c>
    </row>
    <row r="18" spans="1:12" x14ac:dyDescent="0.25">
      <c r="A18" s="3" t="s">
        <v>1</v>
      </c>
      <c r="B18" s="3" t="s">
        <v>80</v>
      </c>
      <c r="C18" s="17">
        <v>10.064083345825162</v>
      </c>
      <c r="D18" s="3">
        <v>24.767769500677996</v>
      </c>
      <c r="E18" s="3">
        <v>0.40633789593163272</v>
      </c>
      <c r="F18" s="7">
        <v>0.68860544581726102</v>
      </c>
      <c r="G18" s="3">
        <v>-41.443313010808779</v>
      </c>
      <c r="H18" s="3">
        <v>61.571479702459101</v>
      </c>
      <c r="I18" s="3">
        <v>-41.443313010808779</v>
      </c>
      <c r="J18" s="3">
        <v>61.571479702459101</v>
      </c>
      <c r="K18" t="s">
        <v>51</v>
      </c>
      <c r="L18" t="s">
        <v>32</v>
      </c>
    </row>
    <row r="19" spans="1:12" ht="15.75" thickBot="1" x14ac:dyDescent="0.3">
      <c r="A19" s="4" t="s">
        <v>2</v>
      </c>
      <c r="B19" s="4" t="s">
        <v>81</v>
      </c>
      <c r="C19" s="18">
        <v>5.2526795083195903E-2</v>
      </c>
      <c r="D19" s="4">
        <v>1.2824150996721354E-2</v>
      </c>
      <c r="E19" s="4">
        <v>4.0959276833706184</v>
      </c>
      <c r="F19" s="8">
        <v>5.1659010983297522E-4</v>
      </c>
      <c r="G19" s="4">
        <v>2.5857513123535899E-2</v>
      </c>
      <c r="H19" s="4">
        <v>7.9196077042855903E-2</v>
      </c>
      <c r="I19" s="4">
        <v>2.5857513123535899E-2</v>
      </c>
      <c r="J19" s="4">
        <v>7.9196077042855903E-2</v>
      </c>
      <c r="K19" t="s">
        <v>52</v>
      </c>
      <c r="L19" t="s">
        <v>33</v>
      </c>
    </row>
    <row r="20" spans="1:12" x14ac:dyDescent="0.25">
      <c r="C20" t="s">
        <v>3</v>
      </c>
    </row>
    <row r="21" spans="1:12" x14ac:dyDescent="0.25">
      <c r="C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Vif_1</vt:lpstr>
      <vt:lpstr>Vif_2</vt:lpstr>
      <vt:lpstr>Overview</vt:lpstr>
      <vt:lpstr>house_R2</vt:lpstr>
      <vt:lpstr>Chart</vt:lpstr>
      <vt:lpstr>Sheet1</vt:lpstr>
      <vt:lpstr>Sheet2</vt:lpstr>
      <vt:lpstr>Multiple Linear</vt:lpstr>
      <vt:lpstr>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Muley</dc:creator>
  <cp:lastModifiedBy>Kapil Muley</cp:lastModifiedBy>
  <cp:lastPrinted>2019-04-27T03:14:37Z</cp:lastPrinted>
  <dcterms:created xsi:type="dcterms:W3CDTF">2016-12-26T00:34:18Z</dcterms:created>
  <dcterms:modified xsi:type="dcterms:W3CDTF">2021-09-15T05:18:50Z</dcterms:modified>
</cp:coreProperties>
</file>